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\Desktop\당근\"/>
    </mc:Choice>
  </mc:AlternateContent>
  <bookViews>
    <workbookView xWindow="-60" yWindow="-60" windowWidth="21720" windowHeight="12900" tabRatio="914" firstSheet="4" activeTab="8"/>
  </bookViews>
  <sheets>
    <sheet name="SK 제외 그림 게시용" sheetId="13" state="hidden" r:id="rId1"/>
    <sheet name="그림 게시용" sheetId="9" state="hidden" r:id="rId2"/>
    <sheet name="게시용" sheetId="1" r:id="rId3"/>
    <sheet name="입력용" sheetId="2" r:id="rId4"/>
    <sheet name="SK합산단가입력" sheetId="3" r:id="rId5"/>
    <sheet name="KT 합산단가입력" sheetId="15" r:id="rId6"/>
    <sheet name="LG 합산단가입력" sheetId="16" r:id="rId7"/>
    <sheet name="키즈폰 (2)" sheetId="22" r:id="rId8"/>
    <sheet name="포함사항공지" sheetId="20" r:id="rId9"/>
    <sheet name="LG유선비교" sheetId="18" r:id="rId10"/>
    <sheet name="특가" sheetId="17" state="hidden" r:id="rId11"/>
    <sheet name="버디저가" sheetId="19" state="hidden" r:id="rId12"/>
    <sheet name="업로드용" sheetId="14" r:id="rId13"/>
    <sheet name="모델이미지" sheetId="8" state="hidden" r:id="rId14"/>
    <sheet name="단가표 기타이미지" sheetId="10" state="hidden" r:id="rId15"/>
    <sheet name="Sheet2" sheetId="7" r:id="rId16"/>
    <sheet name="Sheet3" sheetId="11" r:id="rId17"/>
    <sheet name="S26 LG" sheetId="23" r:id="rId18"/>
  </sheets>
  <definedNames>
    <definedName name="_xlnm.Print_Area" localSheetId="8">포함사항공지!$C$40:$C$45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9" i="22" l="1"/>
  <c r="L32" i="16" l="1"/>
  <c r="K21" i="3" l="1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58" i="3" l="1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P93" i="16" l="1"/>
  <c r="P92" i="16"/>
  <c r="P91" i="16"/>
  <c r="E93" i="16"/>
  <c r="E92" i="16"/>
  <c r="E91" i="16"/>
  <c r="E51" i="16" l="1"/>
  <c r="E52" i="16"/>
  <c r="E53" i="16"/>
  <c r="P51" i="16"/>
  <c r="P52" i="16"/>
  <c r="P53" i="16"/>
  <c r="P20" i="16"/>
  <c r="I17" i="23" l="1"/>
  <c r="H17" i="23"/>
  <c r="G17" i="23"/>
  <c r="F17" i="23"/>
  <c r="E17" i="23"/>
  <c r="D17" i="23"/>
  <c r="U89" i="15" l="1"/>
  <c r="U90" i="15"/>
  <c r="U91" i="15"/>
  <c r="K89" i="15"/>
  <c r="K90" i="15"/>
  <c r="K91" i="15"/>
  <c r="O89" i="15"/>
  <c r="V89" i="15" s="1"/>
  <c r="O90" i="15"/>
  <c r="V90" i="15" s="1"/>
  <c r="O91" i="15"/>
  <c r="V91" i="15" s="1"/>
  <c r="E89" i="15"/>
  <c r="L89" i="15" s="1"/>
  <c r="E90" i="15"/>
  <c r="L90" i="15" s="1"/>
  <c r="E91" i="15"/>
  <c r="L91" i="15" s="1"/>
  <c r="O11" i="15"/>
  <c r="O12" i="15"/>
  <c r="O13" i="15"/>
  <c r="E11" i="15"/>
  <c r="E12" i="15"/>
  <c r="E13" i="15"/>
  <c r="M93" i="16"/>
  <c r="M92" i="16"/>
  <c r="M91" i="16"/>
  <c r="L94" i="16"/>
  <c r="L93" i="16"/>
  <c r="L92" i="16"/>
  <c r="L91" i="16"/>
  <c r="W93" i="16"/>
  <c r="W92" i="16"/>
  <c r="W91" i="16"/>
  <c r="V94" i="16"/>
  <c r="V93" i="16"/>
  <c r="V92" i="16"/>
  <c r="V91" i="16"/>
  <c r="M53" i="16"/>
  <c r="M52" i="16"/>
  <c r="M51" i="16"/>
  <c r="L53" i="16"/>
  <c r="L52" i="16"/>
  <c r="L51" i="16"/>
  <c r="P13" i="16"/>
  <c r="W13" i="16" s="1"/>
  <c r="P12" i="16"/>
  <c r="W12" i="16" s="1"/>
  <c r="P11" i="16"/>
  <c r="W11" i="16" s="1"/>
  <c r="P10" i="16"/>
  <c r="E13" i="16"/>
  <c r="M13" i="16" s="1"/>
  <c r="E12" i="16"/>
  <c r="M12" i="16" s="1"/>
  <c r="E11" i="16"/>
  <c r="M11" i="16" s="1"/>
  <c r="W53" i="16"/>
  <c r="W52" i="16"/>
  <c r="W51" i="16"/>
  <c r="V53" i="16"/>
  <c r="V52" i="16"/>
  <c r="V51" i="16"/>
  <c r="P54" i="16"/>
  <c r="L13" i="16"/>
  <c r="L12" i="16"/>
  <c r="L11" i="16"/>
  <c r="V13" i="16"/>
  <c r="V12" i="16"/>
  <c r="V11" i="16"/>
  <c r="E1045" i="18" l="1"/>
  <c r="E1044" i="18"/>
  <c r="E1043" i="18" l="1"/>
  <c r="E1048" i="18"/>
  <c r="L1048" i="18" s="1"/>
  <c r="E1047" i="18"/>
  <c r="L1047" i="18" s="1"/>
  <c r="M1047" i="18" s="1"/>
  <c r="L1039" i="18"/>
  <c r="M1039" i="18" s="1"/>
  <c r="E1046" i="18"/>
  <c r="L1046" i="18" s="1"/>
  <c r="M1017" i="18" s="1"/>
  <c r="L1043" i="18"/>
  <c r="M1043" i="18" s="1"/>
  <c r="L1040" i="18"/>
  <c r="L1038" i="18"/>
  <c r="M1038" i="18" s="1"/>
  <c r="L1037" i="18"/>
  <c r="E1034" i="18"/>
  <c r="L1034" i="18" s="1"/>
  <c r="E1033" i="18"/>
  <c r="L1033" i="18" s="1"/>
  <c r="E1032" i="18"/>
  <c r="L1032" i="18" s="1"/>
  <c r="E1031" i="18"/>
  <c r="L1031" i="18" s="1"/>
  <c r="E1030" i="18"/>
  <c r="L1030" i="18" s="1"/>
  <c r="E1029" i="18"/>
  <c r="L1029" i="18" s="1"/>
  <c r="L1028" i="18"/>
  <c r="L1027" i="18"/>
  <c r="L1026" i="18"/>
  <c r="L1025" i="18"/>
  <c r="L1024" i="18"/>
  <c r="L1023" i="18"/>
  <c r="M1023" i="18" s="1"/>
  <c r="H1019" i="18"/>
  <c r="L1019" i="18" s="1"/>
  <c r="L1018" i="18"/>
  <c r="L1017" i="18"/>
  <c r="H1016" i="18"/>
  <c r="L1016" i="18" s="1"/>
  <c r="L1015" i="18"/>
  <c r="L1014" i="18"/>
  <c r="H1013" i="18"/>
  <c r="L1013" i="18" s="1"/>
  <c r="L1012" i="18"/>
  <c r="L1011" i="18"/>
  <c r="H1010" i="18"/>
  <c r="L1010" i="18" s="1"/>
  <c r="L1009" i="18"/>
  <c r="L1008" i="18"/>
  <c r="M1008" i="18" s="1"/>
  <c r="E59" i="16"/>
  <c r="E57" i="16"/>
  <c r="E90" i="16"/>
  <c r="E89" i="16"/>
  <c r="E88" i="16"/>
  <c r="P72" i="16"/>
  <c r="P66" i="16"/>
  <c r="P65" i="16"/>
  <c r="P64" i="16"/>
  <c r="P63" i="16"/>
  <c r="P62" i="16"/>
  <c r="P61" i="16"/>
  <c r="P60" i="16"/>
  <c r="P59" i="16"/>
  <c r="P58" i="16"/>
  <c r="P57" i="16"/>
  <c r="P56" i="16"/>
  <c r="P55" i="16"/>
  <c r="P48" i="16"/>
  <c r="P49" i="16"/>
  <c r="P88" i="16"/>
  <c r="P89" i="16"/>
  <c r="P94" i="16"/>
  <c r="P95" i="16"/>
  <c r="P96" i="16"/>
  <c r="P97" i="16"/>
  <c r="P98" i="16"/>
  <c r="P99" i="16"/>
  <c r="P100" i="16"/>
  <c r="P101" i="16"/>
  <c r="P102" i="16"/>
  <c r="P103" i="16"/>
  <c r="P104" i="16"/>
  <c r="P105" i="16"/>
  <c r="P106" i="16"/>
  <c r="P112" i="16"/>
  <c r="E106" i="16"/>
  <c r="E105" i="16"/>
  <c r="E104" i="16"/>
  <c r="E103" i="16"/>
  <c r="E102" i="16"/>
  <c r="E101" i="16"/>
  <c r="E100" i="16"/>
  <c r="E99" i="16"/>
  <c r="E98" i="16"/>
  <c r="E97" i="16"/>
  <c r="E96" i="16"/>
  <c r="E95" i="16"/>
  <c r="E94" i="16"/>
  <c r="E72" i="16"/>
  <c r="E66" i="16"/>
  <c r="E65" i="16"/>
  <c r="E64" i="16"/>
  <c r="E63" i="16"/>
  <c r="E62" i="16"/>
  <c r="E50" i="16"/>
  <c r="E49" i="16"/>
  <c r="E48" i="16"/>
  <c r="E54" i="16"/>
  <c r="M54" i="16" s="1"/>
  <c r="E55" i="16"/>
  <c r="E56" i="16"/>
  <c r="E58" i="16"/>
  <c r="E61" i="16"/>
  <c r="E60" i="16"/>
  <c r="E17" i="16"/>
  <c r="E26" i="16"/>
  <c r="E25" i="16"/>
  <c r="E32" i="16"/>
  <c r="E24" i="16"/>
  <c r="E23" i="16"/>
  <c r="E22" i="16"/>
  <c r="P32" i="16"/>
  <c r="P26" i="16"/>
  <c r="P25" i="16"/>
  <c r="P24" i="16"/>
  <c r="P23" i="16"/>
  <c r="P22" i="16"/>
  <c r="P21" i="16"/>
  <c r="P19" i="16"/>
  <c r="P18" i="16"/>
  <c r="P17" i="16"/>
  <c r="P16" i="16"/>
  <c r="P15" i="16"/>
  <c r="P14" i="16"/>
  <c r="P8" i="16"/>
  <c r="P9" i="16"/>
  <c r="E21" i="16"/>
  <c r="E20" i="16"/>
  <c r="E19" i="16"/>
  <c r="E18" i="16"/>
  <c r="E16" i="16"/>
  <c r="E14" i="16"/>
  <c r="E8" i="16"/>
  <c r="E9" i="16"/>
  <c r="E10" i="16"/>
  <c r="E15" i="16"/>
  <c r="M1009" i="18" l="1"/>
  <c r="M1037" i="18"/>
  <c r="L1044" i="18"/>
  <c r="M1044" i="18" s="1"/>
  <c r="L1041" i="18"/>
  <c r="M1012" i="18" s="1"/>
  <c r="L1042" i="18"/>
  <c r="M1042" i="18" s="1"/>
  <c r="M1032" i="18"/>
  <c r="M1018" i="18"/>
  <c r="M1033" i="18"/>
  <c r="M1019" i="18"/>
  <c r="M1034" i="18"/>
  <c r="M1010" i="18"/>
  <c r="M1025" i="18"/>
  <c r="M1024" i="18"/>
  <c r="M1014" i="18"/>
  <c r="M1029" i="18"/>
  <c r="M1026" i="18"/>
  <c r="M1048" i="18"/>
  <c r="M1040" i="18"/>
  <c r="L1045" i="18"/>
  <c r="M1045" i="18" s="1"/>
  <c r="M1046" i="18"/>
  <c r="M1011" i="18"/>
  <c r="D25" i="1"/>
  <c r="D26" i="1"/>
  <c r="D27" i="1"/>
  <c r="C25" i="1"/>
  <c r="C26" i="1"/>
  <c r="C27" i="1"/>
  <c r="AG11" i="16"/>
  <c r="AH11" i="16"/>
  <c r="AI11" i="16"/>
  <c r="AJ11" i="16"/>
  <c r="AK11" i="16"/>
  <c r="AL11" i="16"/>
  <c r="AG12" i="16"/>
  <c r="AH12" i="16"/>
  <c r="AI12" i="16"/>
  <c r="AJ12" i="16"/>
  <c r="AK12" i="16"/>
  <c r="AL12" i="16"/>
  <c r="AG13" i="16"/>
  <c r="AH13" i="16"/>
  <c r="AI13" i="16"/>
  <c r="AJ13" i="16"/>
  <c r="AK13" i="16"/>
  <c r="AL13" i="16"/>
  <c r="AC11" i="16"/>
  <c r="AD11" i="16"/>
  <c r="AE11" i="16"/>
  <c r="AC12" i="16"/>
  <c r="AD12" i="16"/>
  <c r="AE12" i="16"/>
  <c r="AC13" i="16"/>
  <c r="AD13" i="16"/>
  <c r="AE13" i="16"/>
  <c r="Z11" i="16"/>
  <c r="AA11" i="16"/>
  <c r="AB11" i="16"/>
  <c r="Z12" i="16"/>
  <c r="AA12" i="16"/>
  <c r="AB12" i="16"/>
  <c r="Z13" i="16"/>
  <c r="AA13" i="16"/>
  <c r="AB13" i="16"/>
  <c r="AG11" i="15"/>
  <c r="AH11" i="15"/>
  <c r="AJ11" i="15"/>
  <c r="AK11" i="15"/>
  <c r="AG12" i="15"/>
  <c r="AH12" i="15"/>
  <c r="AJ12" i="15"/>
  <c r="AK12" i="15"/>
  <c r="AG13" i="15"/>
  <c r="AH13" i="15"/>
  <c r="AJ13" i="15"/>
  <c r="AK13" i="15"/>
  <c r="AC11" i="15"/>
  <c r="AD11" i="15"/>
  <c r="AC12" i="15"/>
  <c r="AD12" i="15"/>
  <c r="AC13" i="15"/>
  <c r="AD13" i="15"/>
  <c r="Z11" i="15"/>
  <c r="AA11" i="15"/>
  <c r="Z12" i="15"/>
  <c r="AA12" i="15"/>
  <c r="Z13" i="15"/>
  <c r="AA13" i="15"/>
  <c r="U11" i="15"/>
  <c r="AF11" i="15" s="1"/>
  <c r="V11" i="15"/>
  <c r="AI11" i="15" s="1"/>
  <c r="U12" i="15"/>
  <c r="AF12" i="15" s="1"/>
  <c r="V12" i="15"/>
  <c r="AI12" i="15" s="1"/>
  <c r="U13" i="15"/>
  <c r="AF13" i="15" s="1"/>
  <c r="V13" i="15"/>
  <c r="AI13" i="15" s="1"/>
  <c r="K11" i="15"/>
  <c r="Y11" i="15" s="1"/>
  <c r="L11" i="15"/>
  <c r="AB11" i="15" s="1"/>
  <c r="K12" i="15"/>
  <c r="Y12" i="15" s="1"/>
  <c r="L12" i="15"/>
  <c r="AB12" i="15" s="1"/>
  <c r="K13" i="15"/>
  <c r="Y13" i="15" s="1"/>
  <c r="L13" i="15"/>
  <c r="AB13" i="15" s="1"/>
  <c r="AF11" i="3"/>
  <c r="AF12" i="3"/>
  <c r="AF13" i="3"/>
  <c r="Y11" i="3"/>
  <c r="AA11" i="3"/>
  <c r="Y12" i="3"/>
  <c r="Y13" i="3"/>
  <c r="S52" i="3"/>
  <c r="AE11" i="3" s="1"/>
  <c r="T52" i="3"/>
  <c r="AH11" i="3" s="1"/>
  <c r="S53" i="3"/>
  <c r="AE12" i="3" s="1"/>
  <c r="T53" i="3"/>
  <c r="AH12" i="3" s="1"/>
  <c r="S54" i="3"/>
  <c r="AE13" i="3" s="1"/>
  <c r="T54" i="3"/>
  <c r="AH13" i="3" s="1"/>
  <c r="X11" i="3"/>
  <c r="X12" i="3"/>
  <c r="AA12" i="3"/>
  <c r="X13" i="3"/>
  <c r="AA13" i="3"/>
  <c r="S11" i="3"/>
  <c r="AD11" i="3" s="1"/>
  <c r="T11" i="3"/>
  <c r="AG11" i="3" s="1"/>
  <c r="S12" i="3"/>
  <c r="AD12" i="3" s="1"/>
  <c r="T12" i="3"/>
  <c r="AG12" i="3" s="1"/>
  <c r="S13" i="3"/>
  <c r="AD13" i="3" s="1"/>
  <c r="T13" i="3"/>
  <c r="AG13" i="3" s="1"/>
  <c r="Z11" i="3"/>
  <c r="Z12" i="3"/>
  <c r="Z13" i="3"/>
  <c r="W11" i="3"/>
  <c r="W12" i="3"/>
  <c r="W13" i="3"/>
  <c r="AT17" i="2" l="1"/>
  <c r="Q17" i="2" s="1"/>
  <c r="N26" i="1" s="1"/>
  <c r="AB17" i="2"/>
  <c r="I17" i="2" s="1"/>
  <c r="H26" i="1" s="1"/>
  <c r="AD17" i="2"/>
  <c r="AE17" i="2" s="1"/>
  <c r="AD18" i="2"/>
  <c r="AE18" i="2" s="1"/>
  <c r="AB18" i="2"/>
  <c r="I18" i="2" s="1"/>
  <c r="H27" i="1" s="1"/>
  <c r="Z18" i="2"/>
  <c r="AA18" i="2" s="1"/>
  <c r="X18" i="2"/>
  <c r="H18" i="2" s="1"/>
  <c r="G27" i="1" s="1"/>
  <c r="Z17" i="2"/>
  <c r="AA17" i="2" s="1"/>
  <c r="X17" i="2"/>
  <c r="Y17" i="2" s="1"/>
  <c r="AD16" i="2"/>
  <c r="AE16" i="2" s="1"/>
  <c r="AB16" i="2"/>
  <c r="AC16" i="2" s="1"/>
  <c r="Z16" i="2"/>
  <c r="AA16" i="2" s="1"/>
  <c r="X16" i="2"/>
  <c r="H16" i="2" s="1"/>
  <c r="G25" i="1" s="1"/>
  <c r="AP16" i="2"/>
  <c r="P16" i="2" s="1"/>
  <c r="M25" i="1" s="1"/>
  <c r="AV16" i="2"/>
  <c r="AW16" i="2" s="1"/>
  <c r="AT18" i="2"/>
  <c r="Q18" i="2" s="1"/>
  <c r="N27" i="1" s="1"/>
  <c r="AM17" i="2"/>
  <c r="AN17" i="2" s="1"/>
  <c r="AK17" i="2"/>
  <c r="M17" i="2" s="1"/>
  <c r="K26" i="1" s="1"/>
  <c r="AG18" i="2"/>
  <c r="L18" i="2" s="1"/>
  <c r="J27" i="1" s="1"/>
  <c r="AR17" i="2"/>
  <c r="AS17" i="2" s="1"/>
  <c r="AP18" i="2"/>
  <c r="P18" i="2" s="1"/>
  <c r="M27" i="1" s="1"/>
  <c r="AR16" i="2"/>
  <c r="AS16" i="2" s="1"/>
  <c r="AV18" i="2"/>
  <c r="AW18" i="2" s="1"/>
  <c r="AV17" i="2"/>
  <c r="AW17" i="2" s="1"/>
  <c r="AR18" i="2"/>
  <c r="AS18" i="2" s="1"/>
  <c r="AP17" i="2"/>
  <c r="P17" i="2" s="1"/>
  <c r="M26" i="1" s="1"/>
  <c r="AT16" i="2"/>
  <c r="M1028" i="18"/>
  <c r="M1027" i="18"/>
  <c r="M1030" i="18"/>
  <c r="M1041" i="18"/>
  <c r="M1015" i="18"/>
  <c r="M1013" i="18"/>
  <c r="M1031" i="18"/>
  <c r="M1016" i="18"/>
  <c r="AK18" i="2"/>
  <c r="M18" i="2" s="1"/>
  <c r="K27" i="1" s="1"/>
  <c r="AK16" i="2"/>
  <c r="M16" i="2" s="1"/>
  <c r="K25" i="1" s="1"/>
  <c r="AI18" i="2"/>
  <c r="AJ18" i="2" s="1"/>
  <c r="AI17" i="2"/>
  <c r="AJ17" i="2" s="1"/>
  <c r="AG17" i="2"/>
  <c r="L17" i="2" s="1"/>
  <c r="J26" i="1" s="1"/>
  <c r="AI16" i="2"/>
  <c r="AJ16" i="2" s="1"/>
  <c r="AG16" i="2"/>
  <c r="L16" i="2" s="1"/>
  <c r="J25" i="1" s="1"/>
  <c r="AM16" i="2"/>
  <c r="AN16" i="2" s="1"/>
  <c r="AM18" i="2"/>
  <c r="AN18" i="2" s="1"/>
  <c r="O104" i="15"/>
  <c r="H31" i="22"/>
  <c r="C31" i="22"/>
  <c r="AC18" i="2" l="1"/>
  <c r="AC17" i="2"/>
  <c r="AU17" i="2"/>
  <c r="Q16" i="2"/>
  <c r="N25" i="1" s="1"/>
  <c r="Y18" i="2"/>
  <c r="H17" i="2"/>
  <c r="G26" i="1" s="1"/>
  <c r="I16" i="2"/>
  <c r="H25" i="1" s="1"/>
  <c r="Y16" i="2"/>
  <c r="AQ16" i="2"/>
  <c r="AU18" i="2"/>
  <c r="AQ18" i="2"/>
  <c r="AH18" i="2"/>
  <c r="AL17" i="2"/>
  <c r="AL18" i="2"/>
  <c r="AL16" i="2"/>
  <c r="AQ17" i="2"/>
  <c r="AU16" i="2"/>
  <c r="AH16" i="2"/>
  <c r="AH17" i="2"/>
  <c r="K25" i="3"/>
  <c r="K23" i="3"/>
  <c r="E16" i="22" l="1"/>
  <c r="G16" i="22"/>
  <c r="H57" i="22"/>
  <c r="E1003" i="18" l="1"/>
  <c r="L1003" i="18" s="1"/>
  <c r="E1002" i="18"/>
  <c r="L1002" i="18" s="1"/>
  <c r="E1001" i="18"/>
  <c r="L1001" i="18" s="1"/>
  <c r="M972" i="18" s="1"/>
  <c r="E999" i="18"/>
  <c r="E1000" i="18" s="1"/>
  <c r="L1000" i="18" s="1"/>
  <c r="E998" i="18"/>
  <c r="L998" i="18" s="1"/>
  <c r="L997" i="18"/>
  <c r="L996" i="18"/>
  <c r="L995" i="18"/>
  <c r="L994" i="18"/>
  <c r="L993" i="18"/>
  <c r="L992" i="18"/>
  <c r="E989" i="18"/>
  <c r="L989" i="18" s="1"/>
  <c r="E988" i="18"/>
  <c r="L988" i="18" s="1"/>
  <c r="M988" i="18" s="1"/>
  <c r="E987" i="18"/>
  <c r="L987" i="18" s="1"/>
  <c r="E986" i="18"/>
  <c r="L986" i="18" s="1"/>
  <c r="E985" i="18"/>
  <c r="L985" i="18" s="1"/>
  <c r="E984" i="18"/>
  <c r="L984" i="18" s="1"/>
  <c r="L983" i="18"/>
  <c r="L982" i="18"/>
  <c r="L981" i="18"/>
  <c r="L980" i="18"/>
  <c r="L979" i="18"/>
  <c r="L978" i="18"/>
  <c r="H974" i="18"/>
  <c r="L974" i="18" s="1"/>
  <c r="L973" i="18"/>
  <c r="L972" i="18"/>
  <c r="H971" i="18"/>
  <c r="L971" i="18" s="1"/>
  <c r="L970" i="18"/>
  <c r="L969" i="18"/>
  <c r="M969" i="18" s="1"/>
  <c r="H968" i="18"/>
  <c r="L968" i="18" s="1"/>
  <c r="M968" i="18" s="1"/>
  <c r="L967" i="18"/>
  <c r="M967" i="18" s="1"/>
  <c r="L966" i="18"/>
  <c r="M966" i="18" s="1"/>
  <c r="H965" i="18"/>
  <c r="L965" i="18" s="1"/>
  <c r="L964" i="18"/>
  <c r="L963" i="18"/>
  <c r="M974" i="18" l="1"/>
  <c r="M995" i="18"/>
  <c r="M996" i="18"/>
  <c r="M981" i="18"/>
  <c r="M992" i="18"/>
  <c r="M984" i="18"/>
  <c r="M1003" i="18"/>
  <c r="M982" i="18"/>
  <c r="M993" i="18"/>
  <c r="M997" i="18"/>
  <c r="M963" i="18"/>
  <c r="M998" i="18"/>
  <c r="M983" i="18"/>
  <c r="M989" i="18"/>
  <c r="M987" i="18"/>
  <c r="M965" i="18"/>
  <c r="M980" i="18"/>
  <c r="M971" i="18"/>
  <c r="L999" i="18"/>
  <c r="M999" i="18" s="1"/>
  <c r="M964" i="18"/>
  <c r="M979" i="18"/>
  <c r="M986" i="18"/>
  <c r="M978" i="18"/>
  <c r="M1002" i="18"/>
  <c r="M973" i="18"/>
  <c r="M1000" i="18"/>
  <c r="M994" i="18"/>
  <c r="M1001" i="18"/>
  <c r="M985" i="18" l="1"/>
  <c r="M970" i="18"/>
  <c r="O31" i="22"/>
  <c r="J31" i="22"/>
  <c r="E31" i="22"/>
  <c r="U87" i="15" l="1"/>
  <c r="U86" i="15"/>
  <c r="V30" i="15" l="1"/>
  <c r="L30" i="15"/>
  <c r="V108" i="15"/>
  <c r="L105" i="15"/>
  <c r="L108" i="15"/>
  <c r="E959" i="18" l="1"/>
  <c r="L959" i="18" s="1"/>
  <c r="E958" i="18"/>
  <c r="L958" i="18" s="1"/>
  <c r="E957" i="18"/>
  <c r="L957" i="18" s="1"/>
  <c r="E955" i="18"/>
  <c r="L955" i="18" s="1"/>
  <c r="E954" i="18"/>
  <c r="L954" i="18" s="1"/>
  <c r="L953" i="18"/>
  <c r="L952" i="18"/>
  <c r="L951" i="18"/>
  <c r="L950" i="18"/>
  <c r="L949" i="18"/>
  <c r="L948" i="18"/>
  <c r="E945" i="18"/>
  <c r="L945" i="18" s="1"/>
  <c r="M945" i="18" s="1"/>
  <c r="E944" i="18"/>
  <c r="L944" i="18" s="1"/>
  <c r="M944" i="18" s="1"/>
  <c r="E943" i="18"/>
  <c r="L943" i="18" s="1"/>
  <c r="E942" i="18"/>
  <c r="L942" i="18" s="1"/>
  <c r="E941" i="18"/>
  <c r="L941" i="18" s="1"/>
  <c r="M941" i="18" s="1"/>
  <c r="E940" i="18"/>
  <c r="L940" i="18" s="1"/>
  <c r="M940" i="18" s="1"/>
  <c r="L939" i="18"/>
  <c r="L938" i="18"/>
  <c r="L937" i="18"/>
  <c r="L936" i="18"/>
  <c r="L935" i="18"/>
  <c r="L934" i="18"/>
  <c r="M934" i="18" s="1"/>
  <c r="H930" i="18"/>
  <c r="L930" i="18" s="1"/>
  <c r="M930" i="18" s="1"/>
  <c r="L929" i="18"/>
  <c r="M929" i="18" s="1"/>
  <c r="L928" i="18"/>
  <c r="H927" i="18"/>
  <c r="L927" i="18" s="1"/>
  <c r="L926" i="18"/>
  <c r="M926" i="18" s="1"/>
  <c r="L925" i="18"/>
  <c r="M925" i="18" s="1"/>
  <c r="H924" i="18"/>
  <c r="L924" i="18" s="1"/>
  <c r="L923" i="18"/>
  <c r="L922" i="18"/>
  <c r="H921" i="18"/>
  <c r="L921" i="18" s="1"/>
  <c r="L920" i="18"/>
  <c r="L919" i="18"/>
  <c r="M919" i="18" s="1"/>
  <c r="M938" i="18" l="1"/>
  <c r="M939" i="18"/>
  <c r="M949" i="18"/>
  <c r="M943" i="18"/>
  <c r="M921" i="18"/>
  <c r="E956" i="18"/>
  <c r="L956" i="18" s="1"/>
  <c r="M956" i="18" s="1"/>
  <c r="M920" i="18"/>
  <c r="M942" i="18"/>
  <c r="M923" i="18"/>
  <c r="M935" i="18"/>
  <c r="M928" i="18"/>
  <c r="M924" i="18"/>
  <c r="M936" i="18"/>
  <c r="M922" i="18"/>
  <c r="M937" i="18"/>
  <c r="M953" i="18"/>
  <c r="M957" i="18"/>
  <c r="M951" i="18"/>
  <c r="M955" i="18"/>
  <c r="M958" i="18"/>
  <c r="M952" i="18"/>
  <c r="M950" i="18"/>
  <c r="M954" i="18"/>
  <c r="M948" i="18"/>
  <c r="M959" i="18"/>
  <c r="M927" i="18" l="1"/>
  <c r="C69" i="22"/>
  <c r="E914" i="18"/>
  <c r="L914" i="18" s="1"/>
  <c r="E913" i="18"/>
  <c r="L913" i="18" s="1"/>
  <c r="E912" i="18"/>
  <c r="L912" i="18" s="1"/>
  <c r="E910" i="18"/>
  <c r="L910" i="18" s="1"/>
  <c r="E909" i="18"/>
  <c r="L909" i="18" s="1"/>
  <c r="L908" i="18"/>
  <c r="L907" i="18"/>
  <c r="L906" i="18"/>
  <c r="L905" i="18"/>
  <c r="L904" i="18"/>
  <c r="L903" i="18"/>
  <c r="E900" i="18"/>
  <c r="L900" i="18" s="1"/>
  <c r="E899" i="18"/>
  <c r="L899" i="18" s="1"/>
  <c r="M899" i="18" s="1"/>
  <c r="E898" i="18"/>
  <c r="L898" i="18" s="1"/>
  <c r="M898" i="18" s="1"/>
  <c r="E897" i="18"/>
  <c r="L897" i="18" s="1"/>
  <c r="E896" i="18"/>
  <c r="L896" i="18" s="1"/>
  <c r="E895" i="18"/>
  <c r="L895" i="18" s="1"/>
  <c r="L894" i="18"/>
  <c r="L893" i="18"/>
  <c r="M893" i="18" s="1"/>
  <c r="L892" i="18"/>
  <c r="M892" i="18" s="1"/>
  <c r="L891" i="18"/>
  <c r="M891" i="18" s="1"/>
  <c r="L890" i="18"/>
  <c r="M890" i="18" s="1"/>
  <c r="L889" i="18"/>
  <c r="H885" i="18"/>
  <c r="E885" i="18"/>
  <c r="L885" i="18" s="1"/>
  <c r="M885" i="18" s="1"/>
  <c r="L884" i="18"/>
  <c r="M884" i="18" s="1"/>
  <c r="E883" i="18"/>
  <c r="L883" i="18" s="1"/>
  <c r="M883" i="18" s="1"/>
  <c r="H882" i="18"/>
  <c r="E882" i="18"/>
  <c r="L881" i="18"/>
  <c r="M881" i="18" s="1"/>
  <c r="E880" i="18"/>
  <c r="L880" i="18" s="1"/>
  <c r="H879" i="18"/>
  <c r="E879" i="18"/>
  <c r="L879" i="18" s="1"/>
  <c r="L878" i="18"/>
  <c r="M878" i="18" s="1"/>
  <c r="E877" i="18"/>
  <c r="L877" i="18" s="1"/>
  <c r="H876" i="18"/>
  <c r="E876" i="18"/>
  <c r="L876" i="18" s="1"/>
  <c r="L875" i="18"/>
  <c r="E874" i="18"/>
  <c r="L874" i="18" s="1"/>
  <c r="M879" i="18" l="1"/>
  <c r="M895" i="18"/>
  <c r="M896" i="18"/>
  <c r="M874" i="18"/>
  <c r="M889" i="18"/>
  <c r="E911" i="18"/>
  <c r="L911" i="18" s="1"/>
  <c r="M897" i="18" s="1"/>
  <c r="M894" i="18"/>
  <c r="M876" i="18"/>
  <c r="M875" i="18"/>
  <c r="M877" i="18"/>
  <c r="M913" i="18"/>
  <c r="M909" i="18"/>
  <c r="L882" i="18"/>
  <c r="M910" i="18"/>
  <c r="M908" i="18"/>
  <c r="M907" i="18"/>
  <c r="M904" i="18"/>
  <c r="M912" i="18"/>
  <c r="M914" i="18"/>
  <c r="M903" i="18"/>
  <c r="M900" i="18"/>
  <c r="M905" i="18"/>
  <c r="M906" i="18"/>
  <c r="M880" i="18"/>
  <c r="E869" i="18"/>
  <c r="E868" i="18"/>
  <c r="E867" i="18"/>
  <c r="L867" i="18" s="1"/>
  <c r="E865" i="18"/>
  <c r="L865" i="18" s="1"/>
  <c r="E864" i="18"/>
  <c r="L864" i="18" s="1"/>
  <c r="L863" i="18"/>
  <c r="L862" i="18"/>
  <c r="L861" i="18"/>
  <c r="L860" i="18"/>
  <c r="L859" i="18"/>
  <c r="L858" i="18"/>
  <c r="E855" i="18"/>
  <c r="L855" i="18" s="1"/>
  <c r="E854" i="18"/>
  <c r="L854" i="18" s="1"/>
  <c r="E853" i="18"/>
  <c r="L853" i="18" s="1"/>
  <c r="E852" i="18"/>
  <c r="L852" i="18" s="1"/>
  <c r="E851" i="18"/>
  <c r="L851" i="18" s="1"/>
  <c r="E850" i="18"/>
  <c r="L850" i="18" s="1"/>
  <c r="L849" i="18"/>
  <c r="L848" i="18"/>
  <c r="L847" i="18"/>
  <c r="L846" i="18"/>
  <c r="L845" i="18"/>
  <c r="L844" i="18"/>
  <c r="M844" i="18" s="1"/>
  <c r="H840" i="18"/>
  <c r="E840" i="18"/>
  <c r="L839" i="18"/>
  <c r="E838" i="18"/>
  <c r="L838" i="18" s="1"/>
  <c r="H837" i="18"/>
  <c r="E837" i="18"/>
  <c r="L837" i="18" s="1"/>
  <c r="L836" i="18"/>
  <c r="E835" i="18"/>
  <c r="L835" i="18" s="1"/>
  <c r="H834" i="18"/>
  <c r="E834" i="18"/>
  <c r="L833" i="18"/>
  <c r="E832" i="18"/>
  <c r="L832" i="18" s="1"/>
  <c r="H831" i="18"/>
  <c r="E831" i="18"/>
  <c r="L830" i="18"/>
  <c r="E829" i="18"/>
  <c r="L829" i="18" s="1"/>
  <c r="M882" i="18" l="1"/>
  <c r="E866" i="18"/>
  <c r="L866" i="18" s="1"/>
  <c r="M852" i="18" s="1"/>
  <c r="M838" i="18"/>
  <c r="M829" i="18"/>
  <c r="L831" i="18"/>
  <c r="L840" i="18"/>
  <c r="M911" i="18"/>
  <c r="L869" i="18"/>
  <c r="M855" i="18" s="1"/>
  <c r="M833" i="18"/>
  <c r="M848" i="18"/>
  <c r="M847" i="18"/>
  <c r="M861" i="18"/>
  <c r="M851" i="18"/>
  <c r="M865" i="18"/>
  <c r="M830" i="18"/>
  <c r="M845" i="18"/>
  <c r="M846" i="18"/>
  <c r="M836" i="18"/>
  <c r="L834" i="18"/>
  <c r="M834" i="18" s="1"/>
  <c r="M832" i="18"/>
  <c r="M862" i="18"/>
  <c r="M858" i="18"/>
  <c r="M859" i="18"/>
  <c r="M849" i="18"/>
  <c r="M864" i="18"/>
  <c r="M850" i="18"/>
  <c r="M853" i="18"/>
  <c r="M867" i="18"/>
  <c r="M860" i="18"/>
  <c r="M831" i="18"/>
  <c r="M835" i="18"/>
  <c r="L868" i="18"/>
  <c r="M839" i="18" s="1"/>
  <c r="M866" i="18" l="1"/>
  <c r="M837" i="18"/>
  <c r="M869" i="18"/>
  <c r="M840" i="18"/>
  <c r="M863" i="18"/>
  <c r="M854" i="18"/>
  <c r="M868" i="18"/>
  <c r="E823" i="18"/>
  <c r="L823" i="18" s="1"/>
  <c r="E822" i="18"/>
  <c r="L822" i="18" s="1"/>
  <c r="E820" i="18"/>
  <c r="L820" i="18" s="1"/>
  <c r="E819" i="18"/>
  <c r="L819" i="18" s="1"/>
  <c r="E818" i="18"/>
  <c r="L818" i="18" s="1"/>
  <c r="L817" i="18"/>
  <c r="L816" i="18"/>
  <c r="E815" i="18"/>
  <c r="L815" i="18" s="1"/>
  <c r="L814" i="18"/>
  <c r="L813" i="18"/>
  <c r="E810" i="18"/>
  <c r="L810" i="18" s="1"/>
  <c r="E809" i="18"/>
  <c r="L809" i="18" s="1"/>
  <c r="E808" i="18"/>
  <c r="L808" i="18" s="1"/>
  <c r="E807" i="18"/>
  <c r="L807" i="18" s="1"/>
  <c r="E806" i="18"/>
  <c r="L806" i="18" s="1"/>
  <c r="E805" i="18"/>
  <c r="L805" i="18" s="1"/>
  <c r="L804" i="18"/>
  <c r="L803" i="18"/>
  <c r="L802" i="18"/>
  <c r="L801" i="18"/>
  <c r="L800" i="18"/>
  <c r="L799" i="18"/>
  <c r="M799" i="18" s="1"/>
  <c r="H795" i="18"/>
  <c r="E795" i="18"/>
  <c r="L795" i="18" s="1"/>
  <c r="H792" i="18"/>
  <c r="E792" i="18"/>
  <c r="L791" i="18"/>
  <c r="H789" i="18"/>
  <c r="E789" i="18"/>
  <c r="L789" i="18" s="1"/>
  <c r="L788" i="18"/>
  <c r="M788" i="18" s="1"/>
  <c r="E787" i="18"/>
  <c r="L787" i="18" s="1"/>
  <c r="M787" i="18" s="1"/>
  <c r="H786" i="18"/>
  <c r="E786" i="18"/>
  <c r="L785" i="18"/>
  <c r="E784" i="18"/>
  <c r="L784" i="18" s="1"/>
  <c r="M784" i="18" s="1"/>
  <c r="E101" i="15"/>
  <c r="L101" i="15" s="1"/>
  <c r="K34" i="3"/>
  <c r="K26" i="3"/>
  <c r="K24" i="3"/>
  <c r="K22" i="3"/>
  <c r="T8" i="3"/>
  <c r="T9" i="3"/>
  <c r="T10" i="3"/>
  <c r="T16" i="3"/>
  <c r="T20" i="3"/>
  <c r="T23" i="3"/>
  <c r="T34" i="3"/>
  <c r="T25" i="3"/>
  <c r="T19" i="3"/>
  <c r="T14" i="3"/>
  <c r="V112" i="16"/>
  <c r="V111" i="16"/>
  <c r="V110" i="16"/>
  <c r="V109" i="16"/>
  <c r="V108" i="16"/>
  <c r="V107" i="16"/>
  <c r="V106" i="16"/>
  <c r="V105" i="16"/>
  <c r="V104" i="16"/>
  <c r="V103" i="16"/>
  <c r="V102" i="16"/>
  <c r="V101" i="16"/>
  <c r="V100" i="16"/>
  <c r="V99" i="16"/>
  <c r="V98" i="16"/>
  <c r="V97" i="16"/>
  <c r="V96" i="16"/>
  <c r="V95" i="16"/>
  <c r="V90" i="16"/>
  <c r="V89" i="16"/>
  <c r="V88" i="16"/>
  <c r="L112" i="16"/>
  <c r="L111" i="16"/>
  <c r="L110" i="16"/>
  <c r="L109" i="16"/>
  <c r="L108" i="16"/>
  <c r="L107" i="16"/>
  <c r="L106" i="16"/>
  <c r="L105" i="16"/>
  <c r="L104" i="16"/>
  <c r="L103" i="16"/>
  <c r="L102" i="16"/>
  <c r="L101" i="16"/>
  <c r="L100" i="16"/>
  <c r="L99" i="16"/>
  <c r="L98" i="16"/>
  <c r="L97" i="16"/>
  <c r="L96" i="16"/>
  <c r="L95" i="16"/>
  <c r="L90" i="16"/>
  <c r="L89" i="16"/>
  <c r="L88" i="16"/>
  <c r="W50" i="16"/>
  <c r="L48" i="16"/>
  <c r="W10" i="16"/>
  <c r="V32" i="16"/>
  <c r="V31" i="16"/>
  <c r="V30" i="16"/>
  <c r="V29" i="16"/>
  <c r="V28" i="16"/>
  <c r="V27" i="16"/>
  <c r="V26" i="16"/>
  <c r="V25" i="16"/>
  <c r="V24" i="16"/>
  <c r="V23" i="16"/>
  <c r="V22" i="16"/>
  <c r="V21" i="16"/>
  <c r="V20" i="16"/>
  <c r="V19" i="16"/>
  <c r="V18" i="16"/>
  <c r="V17" i="16"/>
  <c r="V16" i="16"/>
  <c r="V15" i="16"/>
  <c r="V14" i="16"/>
  <c r="V10" i="16"/>
  <c r="V9" i="16"/>
  <c r="V8" i="16"/>
  <c r="L8" i="16"/>
  <c r="M40" i="16"/>
  <c r="M39" i="16"/>
  <c r="M38" i="16"/>
  <c r="M37" i="16"/>
  <c r="M31" i="16"/>
  <c r="M30" i="16"/>
  <c r="M29" i="16"/>
  <c r="M28" i="16"/>
  <c r="M27" i="16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0" i="16"/>
  <c r="L9" i="16"/>
  <c r="U10" i="15"/>
  <c r="U109" i="15"/>
  <c r="U108" i="15"/>
  <c r="U107" i="15"/>
  <c r="U106" i="15"/>
  <c r="U105" i="15"/>
  <c r="U103" i="15"/>
  <c r="U102" i="15"/>
  <c r="U101" i="15"/>
  <c r="U100" i="15"/>
  <c r="U99" i="15"/>
  <c r="U98" i="15"/>
  <c r="U97" i="15"/>
  <c r="U96" i="15"/>
  <c r="U95" i="15"/>
  <c r="U94" i="15"/>
  <c r="U93" i="15"/>
  <c r="U92" i="15"/>
  <c r="U88" i="15"/>
  <c r="U104" i="15"/>
  <c r="M802" i="18" l="1"/>
  <c r="M820" i="18"/>
  <c r="M785" i="18"/>
  <c r="L792" i="18"/>
  <c r="M803" i="18"/>
  <c r="E824" i="18"/>
  <c r="L824" i="18" s="1"/>
  <c r="M795" i="18" s="1"/>
  <c r="L786" i="18"/>
  <c r="M786" i="18" s="1"/>
  <c r="M800" i="18"/>
  <c r="M805" i="18"/>
  <c r="M817" i="18"/>
  <c r="M818" i="18"/>
  <c r="M813" i="18"/>
  <c r="M814" i="18"/>
  <c r="M808" i="18"/>
  <c r="M809" i="18"/>
  <c r="M824" i="18"/>
  <c r="M801" i="18"/>
  <c r="M816" i="18"/>
  <c r="M789" i="18"/>
  <c r="M804" i="18"/>
  <c r="M791" i="18"/>
  <c r="M806" i="18"/>
  <c r="E793" i="18"/>
  <c r="L793" i="18" s="1"/>
  <c r="M793" i="18" s="1"/>
  <c r="E821" i="18"/>
  <c r="L821" i="18" s="1"/>
  <c r="M821" i="18" s="1"/>
  <c r="E790" i="18"/>
  <c r="L790" i="18" s="1"/>
  <c r="M790" i="18" s="1"/>
  <c r="L794" i="18"/>
  <c r="M794" i="18" s="1"/>
  <c r="M16" i="22"/>
  <c r="M17" i="22" s="1"/>
  <c r="M815" i="18" l="1"/>
  <c r="M792" i="18"/>
  <c r="M810" i="18"/>
  <c r="M819" i="18"/>
  <c r="M822" i="18"/>
  <c r="M823" i="18"/>
  <c r="M807" i="18"/>
  <c r="E777" i="18"/>
  <c r="L777" i="18" s="1"/>
  <c r="E776" i="18"/>
  <c r="L776" i="18" s="1"/>
  <c r="E774" i="18"/>
  <c r="L774" i="18" s="1"/>
  <c r="E773" i="18"/>
  <c r="L773" i="18" s="1"/>
  <c r="E772" i="18"/>
  <c r="L772" i="18" s="1"/>
  <c r="L771" i="18"/>
  <c r="M771" i="18" s="1"/>
  <c r="L770" i="18"/>
  <c r="E769" i="18"/>
  <c r="L769" i="18" s="1"/>
  <c r="L768" i="18"/>
  <c r="L767" i="18"/>
  <c r="E764" i="18"/>
  <c r="L764" i="18" s="1"/>
  <c r="E763" i="18"/>
  <c r="L763" i="18" s="1"/>
  <c r="E762" i="18"/>
  <c r="L762" i="18" s="1"/>
  <c r="M762" i="18" s="1"/>
  <c r="E761" i="18"/>
  <c r="L761" i="18" s="1"/>
  <c r="E760" i="18"/>
  <c r="L760" i="18" s="1"/>
  <c r="M760" i="18" s="1"/>
  <c r="E759" i="18"/>
  <c r="L759" i="18" s="1"/>
  <c r="L758" i="18"/>
  <c r="M758" i="18" s="1"/>
  <c r="L757" i="18"/>
  <c r="L756" i="18"/>
  <c r="L755" i="18"/>
  <c r="L754" i="18"/>
  <c r="L753" i="18"/>
  <c r="M753" i="18" s="1"/>
  <c r="H749" i="18"/>
  <c r="E748" i="18"/>
  <c r="E749" i="18" s="1"/>
  <c r="L749" i="18" s="1"/>
  <c r="H746" i="18"/>
  <c r="E745" i="18"/>
  <c r="L745" i="18" s="1"/>
  <c r="H743" i="18"/>
  <c r="E743" i="18"/>
  <c r="L742" i="18"/>
  <c r="E741" i="18"/>
  <c r="L741" i="18" s="1"/>
  <c r="H740" i="18"/>
  <c r="E740" i="18"/>
  <c r="L740" i="18" s="1"/>
  <c r="L739" i="18"/>
  <c r="E738" i="18"/>
  <c r="L738" i="18" s="1"/>
  <c r="M767" i="18" s="1"/>
  <c r="M754" i="18" l="1"/>
  <c r="M742" i="18"/>
  <c r="M756" i="18"/>
  <c r="M745" i="18"/>
  <c r="M768" i="18"/>
  <c r="M763" i="18"/>
  <c r="M739" i="18"/>
  <c r="M755" i="18"/>
  <c r="M740" i="18"/>
  <c r="M759" i="18"/>
  <c r="L743" i="18"/>
  <c r="M772" i="18" s="1"/>
  <c r="M757" i="18"/>
  <c r="M741" i="18"/>
  <c r="M770" i="18"/>
  <c r="M774" i="18"/>
  <c r="M769" i="18"/>
  <c r="M738" i="18"/>
  <c r="E746" i="18"/>
  <c r="L746" i="18" s="1"/>
  <c r="E747" i="18"/>
  <c r="L747" i="18" s="1"/>
  <c r="M747" i="18" s="1"/>
  <c r="L748" i="18"/>
  <c r="M748" i="18" s="1"/>
  <c r="E775" i="18"/>
  <c r="L775" i="18" s="1"/>
  <c r="M761" i="18" s="1"/>
  <c r="E778" i="18"/>
  <c r="L778" i="18" s="1"/>
  <c r="M778" i="18" s="1"/>
  <c r="E744" i="18"/>
  <c r="L744" i="18" s="1"/>
  <c r="M744" i="18" s="1"/>
  <c r="M743" i="18" l="1"/>
  <c r="M746" i="18"/>
  <c r="M777" i="18"/>
  <c r="M773" i="18"/>
  <c r="M776" i="18"/>
  <c r="M749" i="18"/>
  <c r="M775" i="18"/>
  <c r="M764" i="18"/>
  <c r="K115" i="15"/>
  <c r="K107" i="15"/>
  <c r="K108" i="15"/>
  <c r="K109" i="15"/>
  <c r="K87" i="15"/>
  <c r="K88" i="15"/>
  <c r="K92" i="15"/>
  <c r="K93" i="15"/>
  <c r="K94" i="15"/>
  <c r="K95" i="15"/>
  <c r="K96" i="15"/>
  <c r="K97" i="15"/>
  <c r="K98" i="15"/>
  <c r="K99" i="15"/>
  <c r="K100" i="15"/>
  <c r="K101" i="15"/>
  <c r="K102" i="15"/>
  <c r="K103" i="15"/>
  <c r="K104" i="15"/>
  <c r="K105" i="15"/>
  <c r="K106" i="15"/>
  <c r="K86" i="15"/>
  <c r="K37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0" i="15"/>
  <c r="K9" i="15"/>
  <c r="K8" i="15"/>
  <c r="L49" i="16"/>
  <c r="L50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V49" i="16"/>
  <c r="V50" i="16"/>
  <c r="V54" i="16"/>
  <c r="V55" i="16"/>
  <c r="V56" i="16"/>
  <c r="V57" i="16"/>
  <c r="V58" i="16"/>
  <c r="V59" i="16"/>
  <c r="V60" i="16"/>
  <c r="V61" i="16"/>
  <c r="V62" i="16"/>
  <c r="V63" i="16"/>
  <c r="V64" i="16"/>
  <c r="V65" i="16"/>
  <c r="V66" i="16"/>
  <c r="V67" i="16"/>
  <c r="V68" i="16"/>
  <c r="V69" i="16"/>
  <c r="V70" i="16"/>
  <c r="V71" i="16"/>
  <c r="V72" i="16"/>
  <c r="V73" i="16"/>
  <c r="V74" i="16"/>
  <c r="V48" i="16"/>
  <c r="E704" i="18" l="1"/>
  <c r="L704" i="18" s="1"/>
  <c r="E701" i="18"/>
  <c r="L701" i="18" s="1"/>
  <c r="H705" i="18"/>
  <c r="H696" i="18"/>
  <c r="E733" i="18"/>
  <c r="L733" i="18" s="1"/>
  <c r="E732" i="18"/>
  <c r="L732" i="18" s="1"/>
  <c r="E730" i="18"/>
  <c r="L730" i="18" s="1"/>
  <c r="E729" i="18"/>
  <c r="L729" i="18" s="1"/>
  <c r="E728" i="18"/>
  <c r="L728" i="18" s="1"/>
  <c r="L727" i="18"/>
  <c r="L726" i="18"/>
  <c r="E725" i="18"/>
  <c r="L725" i="18" s="1"/>
  <c r="L724" i="18"/>
  <c r="L723" i="18"/>
  <c r="E720" i="18"/>
  <c r="L720" i="18" s="1"/>
  <c r="E719" i="18"/>
  <c r="L719" i="18" s="1"/>
  <c r="E718" i="18"/>
  <c r="L718" i="18" s="1"/>
  <c r="E717" i="18"/>
  <c r="L717" i="18" s="1"/>
  <c r="E716" i="18"/>
  <c r="L716" i="18" s="1"/>
  <c r="E715" i="18"/>
  <c r="L715" i="18" s="1"/>
  <c r="L714" i="18"/>
  <c r="L713" i="18"/>
  <c r="L712" i="18"/>
  <c r="L711" i="18"/>
  <c r="L710" i="18"/>
  <c r="L709" i="18"/>
  <c r="H702" i="18"/>
  <c r="E702" i="18"/>
  <c r="E700" i="18"/>
  <c r="L700" i="18" s="1"/>
  <c r="H699" i="18"/>
  <c r="E699" i="18"/>
  <c r="L698" i="18"/>
  <c r="E697" i="18"/>
  <c r="L697" i="18" s="1"/>
  <c r="M697" i="18" s="1"/>
  <c r="E696" i="18"/>
  <c r="L696" i="18" s="1"/>
  <c r="L695" i="18"/>
  <c r="E694" i="18"/>
  <c r="L694" i="18" s="1"/>
  <c r="E703" i="18" l="1"/>
  <c r="L703" i="18" s="1"/>
  <c r="E705" i="18"/>
  <c r="L705" i="18" s="1"/>
  <c r="L699" i="18"/>
  <c r="M699" i="18" s="1"/>
  <c r="E734" i="18"/>
  <c r="L734" i="18" s="1"/>
  <c r="M718" i="18"/>
  <c r="M698" i="18"/>
  <c r="M712" i="18"/>
  <c r="M713" i="18"/>
  <c r="M704" i="18"/>
  <c r="M719" i="18"/>
  <c r="M703" i="18"/>
  <c r="M710" i="18"/>
  <c r="M724" i="18"/>
  <c r="M711" i="18"/>
  <c r="M696" i="18"/>
  <c r="M700" i="18"/>
  <c r="M715" i="18"/>
  <c r="M709" i="18"/>
  <c r="M733" i="18"/>
  <c r="M734" i="18"/>
  <c r="M732" i="18"/>
  <c r="L702" i="18"/>
  <c r="M727" i="18"/>
  <c r="M726" i="18"/>
  <c r="M725" i="18"/>
  <c r="M695" i="18"/>
  <c r="M701" i="18"/>
  <c r="M730" i="18"/>
  <c r="M705" i="18"/>
  <c r="M720" i="18"/>
  <c r="M728" i="18"/>
  <c r="M714" i="18"/>
  <c r="M723" i="18"/>
  <c r="M694" i="18"/>
  <c r="M716" i="18"/>
  <c r="M729" i="18"/>
  <c r="E731" i="18"/>
  <c r="L731" i="18" s="1"/>
  <c r="E688" i="18"/>
  <c r="E689" i="18" s="1"/>
  <c r="L689" i="18" s="1"/>
  <c r="M689" i="18" s="1"/>
  <c r="E687" i="18"/>
  <c r="L687" i="18" s="1"/>
  <c r="E685" i="18"/>
  <c r="L685" i="18" s="1"/>
  <c r="E684" i="18"/>
  <c r="L684" i="18" s="1"/>
  <c r="E683" i="18"/>
  <c r="L683" i="18" s="1"/>
  <c r="L682" i="18"/>
  <c r="L681" i="18"/>
  <c r="E680" i="18"/>
  <c r="L680" i="18" s="1"/>
  <c r="M680" i="18" s="1"/>
  <c r="L679" i="18"/>
  <c r="M679" i="18" s="1"/>
  <c r="L678" i="18"/>
  <c r="E675" i="18"/>
  <c r="L675" i="18" s="1"/>
  <c r="E674" i="18"/>
  <c r="L674" i="18" s="1"/>
  <c r="E673" i="18"/>
  <c r="L673" i="18" s="1"/>
  <c r="E672" i="18"/>
  <c r="L672" i="18" s="1"/>
  <c r="E671" i="18"/>
  <c r="L671" i="18" s="1"/>
  <c r="M671" i="18" s="1"/>
  <c r="E670" i="18"/>
  <c r="L670" i="18" s="1"/>
  <c r="M670" i="18" s="1"/>
  <c r="L669" i="18"/>
  <c r="M669" i="18" s="1"/>
  <c r="L668" i="18"/>
  <c r="L667" i="18"/>
  <c r="L666" i="18"/>
  <c r="L665" i="18"/>
  <c r="L664" i="18"/>
  <c r="M664" i="18" s="1"/>
  <c r="E660" i="18"/>
  <c r="L660" i="18" s="1"/>
  <c r="L659" i="18"/>
  <c r="E658" i="18"/>
  <c r="L658" i="18" s="1"/>
  <c r="H657" i="18"/>
  <c r="E657" i="18"/>
  <c r="L657" i="18" s="1"/>
  <c r="L656" i="18"/>
  <c r="M656" i="18" s="1"/>
  <c r="E655" i="18"/>
  <c r="L655" i="18" s="1"/>
  <c r="M655" i="18" s="1"/>
  <c r="H654" i="18"/>
  <c r="E654" i="18"/>
  <c r="L653" i="18"/>
  <c r="E652" i="18"/>
  <c r="L652" i="18" s="1"/>
  <c r="M652" i="18" s="1"/>
  <c r="H651" i="18"/>
  <c r="E651" i="18"/>
  <c r="L651" i="18" s="1"/>
  <c r="L650" i="18"/>
  <c r="E649" i="18"/>
  <c r="L649" i="18" s="1"/>
  <c r="M651" i="18" l="1"/>
  <c r="M681" i="18"/>
  <c r="M682" i="18"/>
  <c r="M665" i="18"/>
  <c r="M650" i="18"/>
  <c r="M666" i="18"/>
  <c r="M667" i="18"/>
  <c r="M687" i="18"/>
  <c r="M673" i="18"/>
  <c r="M675" i="18"/>
  <c r="M658" i="18"/>
  <c r="M653" i="18"/>
  <c r="M685" i="18"/>
  <c r="M668" i="18"/>
  <c r="M684" i="18"/>
  <c r="M659" i="18"/>
  <c r="M649" i="18"/>
  <c r="M678" i="18"/>
  <c r="M660" i="18"/>
  <c r="L654" i="18"/>
  <c r="M731" i="18"/>
  <c r="M702" i="18"/>
  <c r="M717" i="18"/>
  <c r="E686" i="18"/>
  <c r="L686" i="18" s="1"/>
  <c r="M686" i="18" s="1"/>
  <c r="L688" i="18"/>
  <c r="M688" i="18" s="1"/>
  <c r="J41" i="3"/>
  <c r="W41" i="3" s="1"/>
  <c r="K41" i="3"/>
  <c r="Z41" i="3" s="1"/>
  <c r="S41" i="3"/>
  <c r="AD41" i="3" s="1"/>
  <c r="T41" i="3"/>
  <c r="AG41" i="3" s="1"/>
  <c r="V41" i="3"/>
  <c r="C82" i="3"/>
  <c r="J82" i="3"/>
  <c r="X41" i="3" s="1"/>
  <c r="K82" i="3"/>
  <c r="AA41" i="3" s="1"/>
  <c r="S82" i="3"/>
  <c r="AE41" i="3" s="1"/>
  <c r="T82" i="3"/>
  <c r="AH41" i="3" s="1"/>
  <c r="J118" i="3"/>
  <c r="Y41" i="3" s="1"/>
  <c r="K118" i="3"/>
  <c r="AB41" i="3" s="1"/>
  <c r="S118" i="3"/>
  <c r="AF41" i="3" s="1"/>
  <c r="T118" i="3"/>
  <c r="AI41" i="3" s="1"/>
  <c r="M672" i="18" l="1"/>
  <c r="M654" i="18"/>
  <c r="M683" i="18"/>
  <c r="M674" i="18"/>
  <c r="M657" i="18"/>
  <c r="U9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8" i="15"/>
  <c r="S28" i="3" l="1"/>
  <c r="S29" i="3"/>
  <c r="S30" i="3"/>
  <c r="S31" i="3"/>
  <c r="S32" i="3"/>
  <c r="S33" i="3"/>
  <c r="S34" i="3"/>
  <c r="S9" i="3"/>
  <c r="S10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8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E615" i="18" l="1"/>
  <c r="E613" i="18"/>
  <c r="E612" i="18"/>
  <c r="E610" i="18"/>
  <c r="H71" i="22" l="1"/>
  <c r="H72" i="22" s="1"/>
  <c r="E71" i="22"/>
  <c r="E72" i="22" s="1"/>
  <c r="C71" i="22"/>
  <c r="C72" i="22" s="1"/>
  <c r="M101" i="16" l="1"/>
  <c r="M100" i="16"/>
  <c r="M99" i="16"/>
  <c r="E635" i="18" l="1"/>
  <c r="L635" i="18" s="1"/>
  <c r="E638" i="18"/>
  <c r="L638" i="18" s="1"/>
  <c r="L608" i="18"/>
  <c r="H609" i="18"/>
  <c r="E643" i="18"/>
  <c r="L643" i="18" s="1"/>
  <c r="E642" i="18"/>
  <c r="L642" i="18" s="1"/>
  <c r="E640" i="18"/>
  <c r="E641" i="18" s="1"/>
  <c r="E639" i="18"/>
  <c r="L639" i="18" s="1"/>
  <c r="L637" i="18"/>
  <c r="L636" i="18"/>
  <c r="L634" i="18"/>
  <c r="L633" i="18"/>
  <c r="E630" i="18"/>
  <c r="L630" i="18" s="1"/>
  <c r="E629" i="18"/>
  <c r="L629" i="18" s="1"/>
  <c r="E628" i="18"/>
  <c r="L628" i="18" s="1"/>
  <c r="E627" i="18"/>
  <c r="L627" i="18" s="1"/>
  <c r="E626" i="18"/>
  <c r="L626" i="18" s="1"/>
  <c r="E625" i="18"/>
  <c r="L625" i="18" s="1"/>
  <c r="L624" i="18"/>
  <c r="L623" i="18"/>
  <c r="L622" i="18"/>
  <c r="L621" i="18"/>
  <c r="L620" i="18"/>
  <c r="L619" i="18"/>
  <c r="L615" i="18"/>
  <c r="L614" i="18"/>
  <c r="L613" i="18"/>
  <c r="H612" i="18"/>
  <c r="L611" i="18"/>
  <c r="L610" i="18"/>
  <c r="E609" i="18"/>
  <c r="E607" i="18"/>
  <c r="L607" i="18" s="1"/>
  <c r="H606" i="18"/>
  <c r="E606" i="18"/>
  <c r="L605" i="18"/>
  <c r="E604" i="18"/>
  <c r="L604" i="18" s="1"/>
  <c r="E112" i="16"/>
  <c r="M112" i="16" s="1"/>
  <c r="M72" i="16"/>
  <c r="M32" i="16"/>
  <c r="L606" i="18" l="1"/>
  <c r="M607" i="18"/>
  <c r="M619" i="18"/>
  <c r="M620" i="18"/>
  <c r="E644" i="18"/>
  <c r="L641" i="18"/>
  <c r="M605" i="18"/>
  <c r="L612" i="18"/>
  <c r="M612" i="18" s="1"/>
  <c r="M624" i="18"/>
  <c r="M613" i="18"/>
  <c r="L640" i="18"/>
  <c r="M626" i="18" s="1"/>
  <c r="M629" i="18"/>
  <c r="M614" i="18"/>
  <c r="M628" i="18"/>
  <c r="M637" i="18"/>
  <c r="M623" i="18"/>
  <c r="M622" i="18"/>
  <c r="M606" i="18"/>
  <c r="M621" i="18"/>
  <c r="M625" i="18"/>
  <c r="M610" i="18"/>
  <c r="M604" i="18"/>
  <c r="L609" i="18"/>
  <c r="M609" i="18" s="1"/>
  <c r="M636" i="18"/>
  <c r="M634" i="18"/>
  <c r="M633" i="18"/>
  <c r="M642" i="18"/>
  <c r="M639" i="18"/>
  <c r="M643" i="18"/>
  <c r="M608" i="18"/>
  <c r="L644" i="18"/>
  <c r="M644" i="18" s="1"/>
  <c r="M635" i="18"/>
  <c r="M31" i="22"/>
  <c r="M641" i="18" l="1"/>
  <c r="M627" i="18"/>
  <c r="M638" i="18"/>
  <c r="M640" i="18"/>
  <c r="M611" i="18"/>
  <c r="M615" i="18"/>
  <c r="M630" i="18"/>
  <c r="O57" i="22"/>
  <c r="M57" i="22"/>
  <c r="J57" i="22"/>
  <c r="E57" i="22"/>
  <c r="C57" i="22"/>
  <c r="M58" i="22" l="1"/>
  <c r="O58" i="22"/>
  <c r="J58" i="22"/>
  <c r="H58" i="22"/>
  <c r="E58" i="22"/>
  <c r="C58" i="22"/>
  <c r="O45" i="22"/>
  <c r="O46" i="22" s="1"/>
  <c r="M45" i="22"/>
  <c r="M46" i="22" s="1"/>
  <c r="J45" i="22"/>
  <c r="J46" i="22" s="1"/>
  <c r="H45" i="22"/>
  <c r="H46" i="22" s="1"/>
  <c r="E45" i="22"/>
  <c r="E46" i="22" s="1"/>
  <c r="C45" i="22"/>
  <c r="C46" i="22" s="1"/>
  <c r="O32" i="22"/>
  <c r="M32" i="22"/>
  <c r="J32" i="22"/>
  <c r="H32" i="22"/>
  <c r="E32" i="22"/>
  <c r="C32" i="22"/>
  <c r="O16" i="22"/>
  <c r="O17" i="22" s="1"/>
  <c r="J16" i="22"/>
  <c r="J17" i="22" s="1"/>
  <c r="H16" i="22"/>
  <c r="H17" i="22" s="1"/>
  <c r="E17" i="22"/>
  <c r="C16" i="22"/>
  <c r="C17" i="22" s="1"/>
  <c r="E598" i="18" l="1"/>
  <c r="L598" i="18" l="1"/>
  <c r="E597" i="18"/>
  <c r="L597" i="18" s="1"/>
  <c r="E595" i="18"/>
  <c r="L595" i="18" s="1"/>
  <c r="E594" i="18"/>
  <c r="L594" i="18" s="1"/>
  <c r="E593" i="18"/>
  <c r="L593" i="18" s="1"/>
  <c r="L592" i="18"/>
  <c r="L591" i="18"/>
  <c r="E590" i="18"/>
  <c r="L590" i="18" s="1"/>
  <c r="L589" i="18"/>
  <c r="L588" i="18"/>
  <c r="E585" i="18"/>
  <c r="L585" i="18" s="1"/>
  <c r="E584" i="18"/>
  <c r="L584" i="18" s="1"/>
  <c r="E583" i="18"/>
  <c r="L583" i="18" s="1"/>
  <c r="E582" i="18"/>
  <c r="L582" i="18" s="1"/>
  <c r="E581" i="18"/>
  <c r="L581" i="18" s="1"/>
  <c r="E580" i="18"/>
  <c r="L580" i="18" s="1"/>
  <c r="L579" i="18"/>
  <c r="L578" i="18"/>
  <c r="L577" i="18"/>
  <c r="L576" i="18"/>
  <c r="L575" i="18"/>
  <c r="L574" i="18"/>
  <c r="H570" i="18"/>
  <c r="E570" i="18"/>
  <c r="H569" i="18"/>
  <c r="L569" i="18" s="1"/>
  <c r="E568" i="18"/>
  <c r="L568" i="18" s="1"/>
  <c r="H567" i="18"/>
  <c r="E567" i="18"/>
  <c r="L567" i="18" s="1"/>
  <c r="H566" i="18"/>
  <c r="L566" i="18" s="1"/>
  <c r="E565" i="18"/>
  <c r="L565" i="18" s="1"/>
  <c r="H564" i="18"/>
  <c r="E564" i="18"/>
  <c r="L564" i="18" s="1"/>
  <c r="H563" i="18"/>
  <c r="L563" i="18" s="1"/>
  <c r="E562" i="18"/>
  <c r="L562" i="18" s="1"/>
  <c r="H561" i="18"/>
  <c r="E561" i="18"/>
  <c r="H560" i="18"/>
  <c r="L560" i="18" s="1"/>
  <c r="E559" i="18"/>
  <c r="L559" i="18" s="1"/>
  <c r="W95" i="16"/>
  <c r="M95" i="16"/>
  <c r="M15" i="16"/>
  <c r="W15" i="16"/>
  <c r="M55" i="16"/>
  <c r="M48" i="16"/>
  <c r="M49" i="16"/>
  <c r="M50" i="16"/>
  <c r="M56" i="16"/>
  <c r="M57" i="16"/>
  <c r="M58" i="16"/>
  <c r="M59" i="16"/>
  <c r="M60" i="16"/>
  <c r="L561" i="18" l="1"/>
  <c r="M591" i="18"/>
  <c r="M592" i="18"/>
  <c r="M560" i="18"/>
  <c r="L570" i="18"/>
  <c r="M598" i="18"/>
  <c r="M577" i="18"/>
  <c r="E596" i="18"/>
  <c r="L596" i="18" s="1"/>
  <c r="M582" i="18" s="1"/>
  <c r="M597" i="18"/>
  <c r="M595" i="18"/>
  <c r="M594" i="18"/>
  <c r="M593" i="18"/>
  <c r="M590" i="18"/>
  <c r="M589" i="18"/>
  <c r="M588" i="18"/>
  <c r="M564" i="18"/>
  <c r="M562" i="18"/>
  <c r="M579" i="18"/>
  <c r="M559" i="18"/>
  <c r="M575" i="18"/>
  <c r="M561" i="18"/>
  <c r="M565" i="18"/>
  <c r="M580" i="18"/>
  <c r="E599" i="18"/>
  <c r="L599" i="18" s="1"/>
  <c r="M599" i="18" s="1"/>
  <c r="M574" i="18"/>
  <c r="M576" i="18"/>
  <c r="M583" i="18"/>
  <c r="M569" i="18"/>
  <c r="M563" i="18"/>
  <c r="M581" i="18"/>
  <c r="M584" i="18"/>
  <c r="M566" i="18"/>
  <c r="M568" i="18"/>
  <c r="M578" i="18"/>
  <c r="N50" i="1"/>
  <c r="N55" i="1"/>
  <c r="N57" i="1"/>
  <c r="N58" i="1"/>
  <c r="N59" i="1"/>
  <c r="N62" i="1"/>
  <c r="N49" i="1"/>
  <c r="M49" i="1"/>
  <c r="M50" i="1"/>
  <c r="M55" i="1"/>
  <c r="M57" i="1"/>
  <c r="M58" i="1"/>
  <c r="M59" i="1"/>
  <c r="M62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49" i="1"/>
  <c r="I47" i="1"/>
  <c r="F48" i="1"/>
  <c r="I48" i="1"/>
  <c r="L48" i="1"/>
  <c r="M596" i="18" l="1"/>
  <c r="M567" i="18"/>
  <c r="M585" i="18"/>
  <c r="M570" i="18"/>
  <c r="C76" i="1"/>
  <c r="J79" i="3"/>
  <c r="X38" i="3" s="1"/>
  <c r="K79" i="3"/>
  <c r="AA38" i="3" s="1"/>
  <c r="S38" i="3"/>
  <c r="AD38" i="3" s="1"/>
  <c r="T38" i="3"/>
  <c r="AG38" i="3" s="1"/>
  <c r="J38" i="3"/>
  <c r="W38" i="3" s="1"/>
  <c r="K38" i="3"/>
  <c r="Z38" i="3" s="1"/>
  <c r="O115" i="15"/>
  <c r="V115" i="15" s="1"/>
  <c r="O116" i="15"/>
  <c r="E50" i="15"/>
  <c r="E49" i="15"/>
  <c r="AE38" i="3"/>
  <c r="AH38" i="3"/>
  <c r="AD43" i="2" l="1"/>
  <c r="AE43" i="2" s="1"/>
  <c r="Z43" i="2"/>
  <c r="AA43" i="2" s="1"/>
  <c r="X43" i="2"/>
  <c r="E548" i="18"/>
  <c r="L548" i="18" s="1"/>
  <c r="E545" i="18"/>
  <c r="E553" i="18"/>
  <c r="L553" i="18" s="1"/>
  <c r="E552" i="18"/>
  <c r="L552" i="18" s="1"/>
  <c r="E550" i="18"/>
  <c r="L550" i="18" s="1"/>
  <c r="E549" i="18"/>
  <c r="L549" i="18" s="1"/>
  <c r="L547" i="18"/>
  <c r="L546" i="18"/>
  <c r="L544" i="18"/>
  <c r="L543" i="18"/>
  <c r="E540" i="18"/>
  <c r="L540" i="18" s="1"/>
  <c r="E539" i="18"/>
  <c r="L539" i="18" s="1"/>
  <c r="E538" i="18"/>
  <c r="L538" i="18" s="1"/>
  <c r="E537" i="18"/>
  <c r="L537" i="18" s="1"/>
  <c r="E536" i="18"/>
  <c r="L536" i="18" s="1"/>
  <c r="E535" i="18"/>
  <c r="L535" i="18" s="1"/>
  <c r="L534" i="18"/>
  <c r="L533" i="18"/>
  <c r="L532" i="18"/>
  <c r="L531" i="18"/>
  <c r="L530" i="18"/>
  <c r="L529" i="18"/>
  <c r="H525" i="18"/>
  <c r="E525" i="18"/>
  <c r="H524" i="18"/>
  <c r="L524" i="18" s="1"/>
  <c r="E523" i="18"/>
  <c r="L523" i="18" s="1"/>
  <c r="H522" i="18"/>
  <c r="E522" i="18"/>
  <c r="L522" i="18" s="1"/>
  <c r="H521" i="18"/>
  <c r="L521" i="18" s="1"/>
  <c r="E520" i="18"/>
  <c r="L520" i="18" s="1"/>
  <c r="H519" i="18"/>
  <c r="E519" i="18"/>
  <c r="H518" i="18"/>
  <c r="L518" i="18" s="1"/>
  <c r="E517" i="18"/>
  <c r="L517" i="18" s="1"/>
  <c r="H516" i="18"/>
  <c r="E516" i="18"/>
  <c r="H515" i="18"/>
  <c r="L515" i="18" s="1"/>
  <c r="E514" i="18"/>
  <c r="L514" i="18" s="1"/>
  <c r="O100" i="15"/>
  <c r="V100" i="15" s="1"/>
  <c r="L519" i="18" l="1"/>
  <c r="L525" i="18"/>
  <c r="E551" i="18"/>
  <c r="L551" i="18" s="1"/>
  <c r="M551" i="18" s="1"/>
  <c r="M517" i="18"/>
  <c r="Y43" i="2"/>
  <c r="H43" i="2"/>
  <c r="M530" i="18"/>
  <c r="M532" i="18"/>
  <c r="L516" i="18"/>
  <c r="M529" i="18"/>
  <c r="M518" i="18"/>
  <c r="M520" i="18"/>
  <c r="M521" i="18"/>
  <c r="M536" i="18"/>
  <c r="M519" i="18"/>
  <c r="M534" i="18"/>
  <c r="E554" i="18"/>
  <c r="L554" i="18" s="1"/>
  <c r="M525" i="18" s="1"/>
  <c r="M548" i="18"/>
  <c r="M539" i="18"/>
  <c r="M538" i="18"/>
  <c r="M523" i="18"/>
  <c r="M537" i="18"/>
  <c r="L545" i="18"/>
  <c r="M531" i="18" s="1"/>
  <c r="M533" i="18"/>
  <c r="M544" i="18"/>
  <c r="M515" i="18"/>
  <c r="M522" i="18"/>
  <c r="M549" i="18"/>
  <c r="M535" i="18"/>
  <c r="M524" i="18"/>
  <c r="M553" i="18"/>
  <c r="M543" i="18"/>
  <c r="M514" i="18"/>
  <c r="M550" i="18"/>
  <c r="M546" i="18"/>
  <c r="M552" i="18"/>
  <c r="M547" i="18"/>
  <c r="L498" i="18"/>
  <c r="L502" i="18"/>
  <c r="L501" i="18"/>
  <c r="L499" i="18"/>
  <c r="L489" i="18"/>
  <c r="L488" i="18"/>
  <c r="L487" i="18"/>
  <c r="L486" i="18"/>
  <c r="L485" i="18"/>
  <c r="L484" i="18"/>
  <c r="M554" i="18" l="1"/>
  <c r="M540" i="18"/>
  <c r="M545" i="18"/>
  <c r="M516" i="18"/>
  <c r="E480" i="18"/>
  <c r="E478" i="18"/>
  <c r="L478" i="18" s="1"/>
  <c r="E477" i="18"/>
  <c r="E475" i="18"/>
  <c r="L475" i="18" s="1"/>
  <c r="O103" i="15" l="1"/>
  <c r="V103" i="15" s="1"/>
  <c r="E469" i="18" l="1"/>
  <c r="L469" i="18" s="1"/>
  <c r="E508" i="18" l="1"/>
  <c r="L508" i="18" s="1"/>
  <c r="E507" i="18"/>
  <c r="L507" i="18" s="1"/>
  <c r="E505" i="18"/>
  <c r="L505" i="18" s="1"/>
  <c r="E504" i="18"/>
  <c r="L504" i="18" s="1"/>
  <c r="E503" i="18"/>
  <c r="L503" i="18" s="1"/>
  <c r="E500" i="18"/>
  <c r="L500" i="18" s="1"/>
  <c r="E495" i="18"/>
  <c r="E494" i="18"/>
  <c r="L494" i="18" s="1"/>
  <c r="E493" i="18"/>
  <c r="L493" i="18" s="1"/>
  <c r="E492" i="18"/>
  <c r="L492" i="18" s="1"/>
  <c r="E491" i="18"/>
  <c r="L491" i="18" s="1"/>
  <c r="E490" i="18"/>
  <c r="L490" i="18" s="1"/>
  <c r="H480" i="18"/>
  <c r="L480" i="18" s="1"/>
  <c r="H479" i="18"/>
  <c r="L479" i="18" s="1"/>
  <c r="H477" i="18"/>
  <c r="L477" i="18" s="1"/>
  <c r="H476" i="18"/>
  <c r="L476" i="18" s="1"/>
  <c r="H474" i="18"/>
  <c r="E474" i="18"/>
  <c r="H473" i="18"/>
  <c r="E472" i="18"/>
  <c r="L472" i="18" s="1"/>
  <c r="H471" i="18"/>
  <c r="E471" i="18"/>
  <c r="L471" i="18" s="1"/>
  <c r="H470" i="18"/>
  <c r="L470" i="18" s="1"/>
  <c r="M470" i="18" s="1"/>
  <c r="L473" i="18" l="1"/>
  <c r="M473" i="18" s="1"/>
  <c r="L474" i="18"/>
  <c r="E506" i="18"/>
  <c r="L506" i="18" s="1"/>
  <c r="M506" i="18" s="1"/>
  <c r="E509" i="18"/>
  <c r="L509" i="18" s="1"/>
  <c r="M480" i="18" s="1"/>
  <c r="L495" i="18"/>
  <c r="M495" i="18" s="1"/>
  <c r="M487" i="18"/>
  <c r="M484" i="18"/>
  <c r="M489" i="18"/>
  <c r="M493" i="18"/>
  <c r="M505" i="18"/>
  <c r="M499" i="18"/>
  <c r="M476" i="18"/>
  <c r="M475" i="18"/>
  <c r="M479" i="18"/>
  <c r="M494" i="18"/>
  <c r="M491" i="18"/>
  <c r="M490" i="18"/>
  <c r="M488" i="18"/>
  <c r="M486" i="18"/>
  <c r="M485" i="18"/>
  <c r="M469" i="18"/>
  <c r="M507" i="18"/>
  <c r="M478" i="18"/>
  <c r="M504" i="18"/>
  <c r="M508" i="18"/>
  <c r="M474" i="18"/>
  <c r="M503" i="18"/>
  <c r="M477" i="18"/>
  <c r="M471" i="18"/>
  <c r="M498" i="18"/>
  <c r="T15" i="3"/>
  <c r="T17" i="3"/>
  <c r="T18" i="3"/>
  <c r="T21" i="3"/>
  <c r="T22" i="3"/>
  <c r="T24" i="3"/>
  <c r="T26" i="3"/>
  <c r="T27" i="3"/>
  <c r="T28" i="3"/>
  <c r="T29" i="3"/>
  <c r="T30" i="3"/>
  <c r="T31" i="3"/>
  <c r="T32" i="3"/>
  <c r="T33" i="3"/>
  <c r="K27" i="3"/>
  <c r="K28" i="3"/>
  <c r="K29" i="3"/>
  <c r="K30" i="3"/>
  <c r="K31" i="3"/>
  <c r="K32" i="3"/>
  <c r="K33" i="3"/>
  <c r="M492" i="18" l="1"/>
  <c r="M509" i="18"/>
  <c r="M502" i="18"/>
  <c r="M500" i="18"/>
  <c r="M501" i="18"/>
  <c r="M472" i="18"/>
  <c r="C112" i="16" l="1"/>
  <c r="E37" i="15"/>
  <c r="L37" i="15" s="1"/>
  <c r="E450" i="18" l="1"/>
  <c r="E449" i="18"/>
  <c r="E448" i="18"/>
  <c r="E447" i="18"/>
  <c r="E446" i="18"/>
  <c r="E445" i="18"/>
  <c r="M10" i="16" l="1"/>
  <c r="M9" i="16"/>
  <c r="M8" i="16"/>
  <c r="M105" i="16" l="1"/>
  <c r="M104" i="16"/>
  <c r="M103" i="16"/>
  <c r="M102" i="16"/>
  <c r="M97" i="16"/>
  <c r="M96" i="16"/>
  <c r="M94" i="16"/>
  <c r="M90" i="16"/>
  <c r="M89" i="16"/>
  <c r="M88" i="16"/>
  <c r="W94" i="16"/>
  <c r="M65" i="16"/>
  <c r="M64" i="16"/>
  <c r="M63" i="16"/>
  <c r="M62" i="16"/>
  <c r="W20" i="16"/>
  <c r="M25" i="16"/>
  <c r="M24" i="16"/>
  <c r="M23" i="16"/>
  <c r="M22" i="16"/>
  <c r="M17" i="16"/>
  <c r="M16" i="16"/>
  <c r="M14" i="16"/>
  <c r="O16" i="15"/>
  <c r="V16" i="15" s="1"/>
  <c r="O17" i="15"/>
  <c r="V17" i="15" s="1"/>
  <c r="O10" i="15"/>
  <c r="V10" i="15" s="1"/>
  <c r="T61" i="3" l="1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49" i="3"/>
  <c r="T50" i="3"/>
  <c r="T51" i="3"/>
  <c r="T55" i="3"/>
  <c r="T56" i="3"/>
  <c r="T57" i="3"/>
  <c r="T58" i="3"/>
  <c r="T59" i="3"/>
  <c r="T60" i="3"/>
  <c r="K61" i="3"/>
  <c r="K62" i="3"/>
  <c r="K63" i="3"/>
  <c r="K66" i="3"/>
  <c r="K67" i="3"/>
  <c r="K68" i="3"/>
  <c r="K69" i="3"/>
  <c r="K70" i="3"/>
  <c r="K71" i="3"/>
  <c r="K72" i="3"/>
  <c r="K73" i="3"/>
  <c r="K74" i="3"/>
  <c r="K75" i="3"/>
  <c r="K59" i="3"/>
  <c r="K60" i="3"/>
  <c r="L33" i="16"/>
  <c r="L34" i="16"/>
  <c r="W8" i="16" l="1"/>
  <c r="E434" i="18" l="1"/>
  <c r="E463" i="18"/>
  <c r="L463" i="18" s="1"/>
  <c r="E462" i="18"/>
  <c r="L462" i="18" s="1"/>
  <c r="E460" i="18"/>
  <c r="L460" i="18" s="1"/>
  <c r="E459" i="18"/>
  <c r="L459" i="18" s="1"/>
  <c r="E458" i="18"/>
  <c r="E464" i="18" s="1"/>
  <c r="L464" i="18" s="1"/>
  <c r="L457" i="18"/>
  <c r="L456" i="18"/>
  <c r="E455" i="18"/>
  <c r="L455" i="18" s="1"/>
  <c r="L454" i="18"/>
  <c r="L453" i="18"/>
  <c r="L450" i="18"/>
  <c r="L449" i="18"/>
  <c r="L448" i="18"/>
  <c r="L447" i="18"/>
  <c r="L446" i="18"/>
  <c r="L445" i="18"/>
  <c r="L444" i="18"/>
  <c r="L443" i="18"/>
  <c r="L442" i="18"/>
  <c r="L441" i="18"/>
  <c r="L440" i="18"/>
  <c r="L439" i="18"/>
  <c r="H435" i="18"/>
  <c r="H434" i="18"/>
  <c r="L434" i="18" s="1"/>
  <c r="H432" i="18"/>
  <c r="H431" i="18"/>
  <c r="E431" i="18"/>
  <c r="L431" i="18" s="1"/>
  <c r="H429" i="18"/>
  <c r="E429" i="18"/>
  <c r="E435" i="18" s="1"/>
  <c r="H428" i="18"/>
  <c r="L428" i="18" s="1"/>
  <c r="E427" i="18"/>
  <c r="H426" i="18"/>
  <c r="E426" i="18"/>
  <c r="E432" i="18" s="1"/>
  <c r="L432" i="18" s="1"/>
  <c r="H425" i="18"/>
  <c r="L425" i="18" s="1"/>
  <c r="E424" i="18"/>
  <c r="L424" i="18" s="1"/>
  <c r="W48" i="16"/>
  <c r="E26" i="15"/>
  <c r="L26" i="15" s="1"/>
  <c r="O21" i="15"/>
  <c r="V21" i="15" s="1"/>
  <c r="O18" i="15"/>
  <c r="V18" i="15" s="1"/>
  <c r="L458" i="18" l="1"/>
  <c r="L435" i="18"/>
  <c r="M464" i="18" s="1"/>
  <c r="L426" i="18"/>
  <c r="M426" i="18" s="1"/>
  <c r="M440" i="18"/>
  <c r="E433" i="18"/>
  <c r="L433" i="18" s="1"/>
  <c r="M444" i="18"/>
  <c r="M448" i="18"/>
  <c r="M441" i="18"/>
  <c r="M454" i="18"/>
  <c r="M435" i="18"/>
  <c r="M434" i="18"/>
  <c r="M449" i="18"/>
  <c r="M431" i="18"/>
  <c r="M445" i="18"/>
  <c r="M428" i="18"/>
  <c r="M443" i="18"/>
  <c r="M442" i="18"/>
  <c r="M425" i="18"/>
  <c r="M424" i="18"/>
  <c r="M439" i="18"/>
  <c r="M463" i="18"/>
  <c r="M453" i="18"/>
  <c r="M457" i="18"/>
  <c r="M460" i="18"/>
  <c r="M446" i="18"/>
  <c r="M450" i="18"/>
  <c r="E430" i="18"/>
  <c r="L430" i="18" s="1"/>
  <c r="M430" i="18" s="1"/>
  <c r="E461" i="18"/>
  <c r="L461" i="18" s="1"/>
  <c r="M461" i="18" s="1"/>
  <c r="L429" i="18"/>
  <c r="M429" i="18" s="1"/>
  <c r="L427" i="18"/>
  <c r="M455" i="18" l="1"/>
  <c r="M462" i="18"/>
  <c r="M433" i="18"/>
  <c r="M432" i="18"/>
  <c r="M459" i="18"/>
  <c r="M456" i="18"/>
  <c r="M427" i="18"/>
  <c r="M458" i="18"/>
  <c r="M447" i="18"/>
  <c r="I37" i="1" l="1"/>
  <c r="I38" i="1"/>
  <c r="I39" i="1"/>
  <c r="I36" i="1"/>
  <c r="E418" i="18"/>
  <c r="L418" i="18" s="1"/>
  <c r="E417" i="18"/>
  <c r="L417" i="18" s="1"/>
  <c r="E415" i="18"/>
  <c r="L415" i="18" s="1"/>
  <c r="E414" i="18"/>
  <c r="L414" i="18" s="1"/>
  <c r="E413" i="18"/>
  <c r="E419" i="18" s="1"/>
  <c r="L419" i="18" s="1"/>
  <c r="L412" i="18"/>
  <c r="L411" i="18"/>
  <c r="E410" i="18"/>
  <c r="E416" i="18" s="1"/>
  <c r="L416" i="18" s="1"/>
  <c r="L409" i="18"/>
  <c r="L408" i="18"/>
  <c r="E405" i="18"/>
  <c r="L405" i="18" s="1"/>
  <c r="E404" i="18"/>
  <c r="L404" i="18" s="1"/>
  <c r="E403" i="18"/>
  <c r="L403" i="18" s="1"/>
  <c r="E402" i="18"/>
  <c r="L402" i="18" s="1"/>
  <c r="E401" i="18"/>
  <c r="L401" i="18" s="1"/>
  <c r="E400" i="18"/>
  <c r="L400" i="18" s="1"/>
  <c r="M400" i="18" s="1"/>
  <c r="L399" i="18"/>
  <c r="L398" i="18"/>
  <c r="L397" i="18"/>
  <c r="L396" i="18"/>
  <c r="L395" i="18"/>
  <c r="L394" i="18"/>
  <c r="H390" i="18"/>
  <c r="H389" i="18"/>
  <c r="E389" i="18"/>
  <c r="H387" i="18"/>
  <c r="H386" i="18"/>
  <c r="E386" i="18"/>
  <c r="L386" i="18" s="1"/>
  <c r="M386" i="18" s="1"/>
  <c r="H384" i="18"/>
  <c r="E384" i="18"/>
  <c r="E390" i="18" s="1"/>
  <c r="L390" i="18" s="1"/>
  <c r="H383" i="18"/>
  <c r="L383" i="18" s="1"/>
  <c r="E382" i="18"/>
  <c r="E388" i="18" s="1"/>
  <c r="L388" i="18" s="1"/>
  <c r="H381" i="18"/>
  <c r="E381" i="18"/>
  <c r="E387" i="18" s="1"/>
  <c r="H380" i="18"/>
  <c r="L380" i="18" s="1"/>
  <c r="M380" i="18" s="1"/>
  <c r="E379" i="18"/>
  <c r="E385" i="18" s="1"/>
  <c r="L385" i="18" s="1"/>
  <c r="K59" i="15"/>
  <c r="E59" i="15"/>
  <c r="L59" i="15" s="1"/>
  <c r="K58" i="15"/>
  <c r="E58" i="15"/>
  <c r="L58" i="15" s="1"/>
  <c r="J67" i="3"/>
  <c r="J62" i="3"/>
  <c r="J61" i="3"/>
  <c r="J60" i="3"/>
  <c r="M401" i="18" l="1"/>
  <c r="M402" i="18"/>
  <c r="L389" i="18"/>
  <c r="L387" i="18"/>
  <c r="M387" i="18" s="1"/>
  <c r="M418" i="18"/>
  <c r="M389" i="18"/>
  <c r="M404" i="18"/>
  <c r="M390" i="18"/>
  <c r="M405" i="18"/>
  <c r="L413" i="18"/>
  <c r="M399" i="18" s="1"/>
  <c r="L381" i="18"/>
  <c r="L379" i="18"/>
  <c r="M379" i="18" s="1"/>
  <c r="L410" i="18"/>
  <c r="M396" i="18" s="1"/>
  <c r="M394" i="18"/>
  <c r="M397" i="18"/>
  <c r="M403" i="18"/>
  <c r="M395" i="18"/>
  <c r="M398" i="18"/>
  <c r="M383" i="18"/>
  <c r="M409" i="18"/>
  <c r="M415" i="18"/>
  <c r="M417" i="18"/>
  <c r="M388" i="18"/>
  <c r="M385" i="18"/>
  <c r="M414" i="18"/>
  <c r="M419" i="18"/>
  <c r="L384" i="18"/>
  <c r="M412" i="18"/>
  <c r="L382" i="18"/>
  <c r="W101" i="16"/>
  <c r="W61" i="16"/>
  <c r="M61" i="16"/>
  <c r="M21" i="16"/>
  <c r="W21" i="16"/>
  <c r="M416" i="18" l="1"/>
  <c r="M381" i="18"/>
  <c r="M410" i="18"/>
  <c r="M408" i="18"/>
  <c r="M411" i="18"/>
  <c r="M382" i="18"/>
  <c r="M384" i="18"/>
  <c r="M413" i="18"/>
  <c r="E337" i="18" l="1"/>
  <c r="E334" i="18"/>
  <c r="L350" i="18" l="1"/>
  <c r="L351" i="18"/>
  <c r="L352" i="18"/>
  <c r="L353" i="18"/>
  <c r="L354" i="18"/>
  <c r="L349" i="18"/>
  <c r="E373" i="18"/>
  <c r="L373" i="18" s="1"/>
  <c r="E372" i="18"/>
  <c r="L372" i="18" s="1"/>
  <c r="E370" i="18"/>
  <c r="L370" i="18" s="1"/>
  <c r="E369" i="18"/>
  <c r="L369" i="18" s="1"/>
  <c r="E368" i="18"/>
  <c r="E374" i="18" s="1"/>
  <c r="L374" i="18" s="1"/>
  <c r="L367" i="18"/>
  <c r="L366" i="18"/>
  <c r="E365" i="18"/>
  <c r="L365" i="18" s="1"/>
  <c r="L364" i="18"/>
  <c r="M350" i="18" s="1"/>
  <c r="L363" i="18"/>
  <c r="E360" i="18"/>
  <c r="L360" i="18" s="1"/>
  <c r="E359" i="18"/>
  <c r="L359" i="18" s="1"/>
  <c r="E358" i="18"/>
  <c r="L358" i="18" s="1"/>
  <c r="E357" i="18"/>
  <c r="L357" i="18" s="1"/>
  <c r="E356" i="18"/>
  <c r="L356" i="18" s="1"/>
  <c r="E355" i="18"/>
  <c r="L355" i="18" s="1"/>
  <c r="H345" i="18"/>
  <c r="H344" i="18"/>
  <c r="E344" i="18"/>
  <c r="H342" i="18"/>
  <c r="H341" i="18"/>
  <c r="E341" i="18"/>
  <c r="L341" i="18" s="1"/>
  <c r="H339" i="18"/>
  <c r="E339" i="18"/>
  <c r="L339" i="18" s="1"/>
  <c r="H338" i="18"/>
  <c r="L338" i="18" s="1"/>
  <c r="E343" i="18"/>
  <c r="L343" i="18" s="1"/>
  <c r="H336" i="18"/>
  <c r="E336" i="18"/>
  <c r="E342" i="18" s="1"/>
  <c r="H335" i="18"/>
  <c r="L335" i="18" s="1"/>
  <c r="L334" i="18"/>
  <c r="M351" i="18" l="1"/>
  <c r="L342" i="18"/>
  <c r="E345" i="18"/>
  <c r="L345" i="18" s="1"/>
  <c r="M343" i="18"/>
  <c r="L344" i="18"/>
  <c r="M344" i="18" s="1"/>
  <c r="M345" i="18"/>
  <c r="M358" i="18"/>
  <c r="M335" i="18"/>
  <c r="M334" i="18"/>
  <c r="M353" i="18"/>
  <c r="M356" i="18"/>
  <c r="M359" i="18"/>
  <c r="M355" i="18"/>
  <c r="M352" i="18"/>
  <c r="M349" i="18"/>
  <c r="M367" i="18"/>
  <c r="M341" i="18"/>
  <c r="M360" i="18"/>
  <c r="M363" i="18"/>
  <c r="M370" i="18"/>
  <c r="M364" i="18"/>
  <c r="M374" i="18"/>
  <c r="M372" i="18"/>
  <c r="M373" i="18"/>
  <c r="L337" i="18"/>
  <c r="M337" i="18" s="1"/>
  <c r="E340" i="18"/>
  <c r="L340" i="18" s="1"/>
  <c r="M340" i="18" s="1"/>
  <c r="L368" i="18"/>
  <c r="M368" i="18" s="1"/>
  <c r="E371" i="18"/>
  <c r="L371" i="18" s="1"/>
  <c r="M371" i="18" s="1"/>
  <c r="M338" i="18"/>
  <c r="L336" i="18"/>
  <c r="M336" i="18" s="1"/>
  <c r="E25" i="15"/>
  <c r="L25" i="15" s="1"/>
  <c r="E24" i="15"/>
  <c r="L24" i="15" s="1"/>
  <c r="AH21" i="15"/>
  <c r="O99" i="15"/>
  <c r="V99" i="15" s="1"/>
  <c r="E99" i="15"/>
  <c r="L99" i="15" s="1"/>
  <c r="U59" i="15"/>
  <c r="AG21" i="15" s="1"/>
  <c r="O59" i="15"/>
  <c r="V59" i="15" s="1"/>
  <c r="AJ21" i="15" s="1"/>
  <c r="AC21" i="15"/>
  <c r="Z21" i="15"/>
  <c r="AA21" i="15"/>
  <c r="Z21" i="16"/>
  <c r="AA21" i="16"/>
  <c r="AB21" i="16"/>
  <c r="AC21" i="16"/>
  <c r="AD21" i="16"/>
  <c r="AE21" i="16"/>
  <c r="AG21" i="16"/>
  <c r="AH21" i="16"/>
  <c r="AI21" i="16"/>
  <c r="AJ21" i="16"/>
  <c r="AK21" i="16"/>
  <c r="AL21" i="16"/>
  <c r="AF21" i="15"/>
  <c r="AI21" i="15"/>
  <c r="Y21" i="15"/>
  <c r="E21" i="15"/>
  <c r="L21" i="15" s="1"/>
  <c r="AH21" i="3"/>
  <c r="S62" i="3"/>
  <c r="AE21" i="3" s="1"/>
  <c r="AA21" i="3"/>
  <c r="X21" i="3"/>
  <c r="AG21" i="3"/>
  <c r="AD21" i="3"/>
  <c r="Z21" i="3"/>
  <c r="W21" i="3"/>
  <c r="Y21" i="16"/>
  <c r="X21" i="15"/>
  <c r="V21" i="3"/>
  <c r="D36" i="1"/>
  <c r="D37" i="1"/>
  <c r="D38" i="1"/>
  <c r="D39" i="1"/>
  <c r="C36" i="1"/>
  <c r="C37" i="1"/>
  <c r="C38" i="1"/>
  <c r="C39" i="1"/>
  <c r="AF24" i="2"/>
  <c r="AO24" i="2"/>
  <c r="AK21" i="15" l="1"/>
  <c r="AM26" i="2" s="1"/>
  <c r="AN26" i="2" s="1"/>
  <c r="AD21" i="15"/>
  <c r="AB21" i="15"/>
  <c r="AT26" i="2"/>
  <c r="AU26" i="2" s="1"/>
  <c r="AV26" i="2"/>
  <c r="AW26" i="2" s="1"/>
  <c r="AR26" i="2"/>
  <c r="AS26" i="2" s="1"/>
  <c r="AG26" i="2"/>
  <c r="AH26" i="2" s="1"/>
  <c r="AP26" i="2"/>
  <c r="AQ26" i="2" s="1"/>
  <c r="AD26" i="2"/>
  <c r="AE26" i="2" s="1"/>
  <c r="M357" i="18"/>
  <c r="M369" i="18"/>
  <c r="M365" i="18"/>
  <c r="M354" i="18"/>
  <c r="M339" i="18"/>
  <c r="M342" i="18"/>
  <c r="M366" i="18"/>
  <c r="AK26" i="2"/>
  <c r="AL26" i="2" s="1"/>
  <c r="AI26" i="2" l="1"/>
  <c r="AJ26" i="2" s="1"/>
  <c r="W64" i="16"/>
  <c r="J66" i="3" l="1"/>
  <c r="L318" i="18" l="1"/>
  <c r="E315" i="18" l="1"/>
  <c r="E314" i="18"/>
  <c r="L314" i="18" s="1"/>
  <c r="E313" i="18"/>
  <c r="E312" i="18"/>
  <c r="L312" i="18" s="1"/>
  <c r="E311" i="18"/>
  <c r="E310" i="18"/>
  <c r="E257" i="18"/>
  <c r="E328" i="18"/>
  <c r="L328" i="18" s="1"/>
  <c r="E327" i="18"/>
  <c r="L327" i="18" s="1"/>
  <c r="E325" i="18"/>
  <c r="L325" i="18" s="1"/>
  <c r="E324" i="18"/>
  <c r="L324" i="18" s="1"/>
  <c r="E323" i="18"/>
  <c r="L322" i="18"/>
  <c r="E320" i="18"/>
  <c r="L320" i="18" s="1"/>
  <c r="L319" i="18"/>
  <c r="L315" i="18"/>
  <c r="L313" i="18"/>
  <c r="L311" i="18"/>
  <c r="L310" i="18"/>
  <c r="L309" i="18"/>
  <c r="L308" i="18"/>
  <c r="L307" i="18"/>
  <c r="L306" i="18"/>
  <c r="L305" i="18"/>
  <c r="L304" i="18"/>
  <c r="M304" i="18" s="1"/>
  <c r="H300" i="18"/>
  <c r="H299" i="18"/>
  <c r="E299" i="18"/>
  <c r="H297" i="18"/>
  <c r="H296" i="18"/>
  <c r="E296" i="18"/>
  <c r="H294" i="18"/>
  <c r="E294" i="18"/>
  <c r="E300" i="18" s="1"/>
  <c r="H293" i="18"/>
  <c r="L293" i="18" s="1"/>
  <c r="M293" i="18" s="1"/>
  <c r="E292" i="18"/>
  <c r="E298" i="18" s="1"/>
  <c r="L298" i="18" s="1"/>
  <c r="H291" i="18"/>
  <c r="E291" i="18"/>
  <c r="E297" i="18" s="1"/>
  <c r="H290" i="18"/>
  <c r="L290" i="18" s="1"/>
  <c r="E289" i="18"/>
  <c r="L289" i="18" s="1"/>
  <c r="M289" i="18" s="1"/>
  <c r="M98" i="16"/>
  <c r="M106" i="16"/>
  <c r="E107" i="16"/>
  <c r="M107" i="16" s="1"/>
  <c r="E108" i="16"/>
  <c r="M108" i="16" s="1"/>
  <c r="E109" i="16"/>
  <c r="M109" i="16" s="1"/>
  <c r="E110" i="16"/>
  <c r="M110" i="16" s="1"/>
  <c r="E111" i="16"/>
  <c r="M111" i="16" s="1"/>
  <c r="E113" i="16"/>
  <c r="E114" i="16"/>
  <c r="W89" i="16"/>
  <c r="W90" i="16"/>
  <c r="W96" i="16"/>
  <c r="W97" i="16"/>
  <c r="W98" i="16"/>
  <c r="W99" i="16"/>
  <c r="W100" i="16"/>
  <c r="W102" i="16"/>
  <c r="W103" i="16"/>
  <c r="W104" i="16"/>
  <c r="W105" i="16"/>
  <c r="W106" i="16"/>
  <c r="P107" i="16"/>
  <c r="W107" i="16" s="1"/>
  <c r="P108" i="16"/>
  <c r="W108" i="16" s="1"/>
  <c r="P109" i="16"/>
  <c r="W109" i="16" s="1"/>
  <c r="P110" i="16"/>
  <c r="W110" i="16" s="1"/>
  <c r="P111" i="16"/>
  <c r="W111" i="16" s="1"/>
  <c r="W112" i="16"/>
  <c r="W88" i="16"/>
  <c r="M290" i="18" l="1"/>
  <c r="L300" i="18"/>
  <c r="L296" i="18"/>
  <c r="M325" i="18" s="1"/>
  <c r="M310" i="18"/>
  <c r="M313" i="18"/>
  <c r="L297" i="18"/>
  <c r="M298" i="18"/>
  <c r="M305" i="18"/>
  <c r="M306" i="18"/>
  <c r="M322" i="18"/>
  <c r="L294" i="18"/>
  <c r="M311" i="18"/>
  <c r="M296" i="18"/>
  <c r="M314" i="18"/>
  <c r="M319" i="18"/>
  <c r="M327" i="18"/>
  <c r="L299" i="18"/>
  <c r="M299" i="18" s="1"/>
  <c r="M308" i="18"/>
  <c r="M318" i="18"/>
  <c r="E329" i="18"/>
  <c r="L329" i="18" s="1"/>
  <c r="M329" i="18" s="1"/>
  <c r="E326" i="18"/>
  <c r="L326" i="18" s="1"/>
  <c r="M326" i="18" s="1"/>
  <c r="L323" i="18"/>
  <c r="L321" i="18"/>
  <c r="L291" i="18"/>
  <c r="M291" i="18" s="1"/>
  <c r="E295" i="18"/>
  <c r="L295" i="18" s="1"/>
  <c r="M295" i="18" s="1"/>
  <c r="L292" i="18"/>
  <c r="V78" i="16"/>
  <c r="W78" i="16"/>
  <c r="V79" i="16"/>
  <c r="W79" i="16"/>
  <c r="V80" i="16"/>
  <c r="W80" i="16"/>
  <c r="W77" i="16"/>
  <c r="V77" i="16"/>
  <c r="W73" i="16"/>
  <c r="W74" i="16"/>
  <c r="L78" i="16"/>
  <c r="M78" i="16"/>
  <c r="L79" i="16"/>
  <c r="M79" i="16"/>
  <c r="L80" i="16"/>
  <c r="M80" i="16"/>
  <c r="M77" i="16"/>
  <c r="L77" i="16"/>
  <c r="V38" i="16"/>
  <c r="W38" i="16"/>
  <c r="V39" i="16"/>
  <c r="W39" i="16"/>
  <c r="V40" i="16"/>
  <c r="W40" i="16"/>
  <c r="W37" i="16"/>
  <c r="V37" i="16"/>
  <c r="V33" i="16"/>
  <c r="W33" i="16"/>
  <c r="V34" i="16"/>
  <c r="W34" i="16"/>
  <c r="L38" i="16"/>
  <c r="L39" i="16"/>
  <c r="L40" i="16"/>
  <c r="M33" i="16"/>
  <c r="M34" i="16"/>
  <c r="L37" i="16"/>
  <c r="M323" i="18" l="1"/>
  <c r="M321" i="18"/>
  <c r="M297" i="18"/>
  <c r="M309" i="18"/>
  <c r="M307" i="18"/>
  <c r="M312" i="18"/>
  <c r="M292" i="18"/>
  <c r="M315" i="18"/>
  <c r="M294" i="18"/>
  <c r="M320" i="18"/>
  <c r="M324" i="18"/>
  <c r="M328" i="18"/>
  <c r="M300" i="18"/>
  <c r="W32" i="16" l="1"/>
  <c r="W72" i="16"/>
  <c r="E280" i="18" l="1"/>
  <c r="E279" i="18"/>
  <c r="L279" i="18" s="1"/>
  <c r="E278" i="18"/>
  <c r="L278" i="18" s="1"/>
  <c r="E283" i="18"/>
  <c r="L283" i="18" s="1"/>
  <c r="E282" i="18"/>
  <c r="L282" i="18" s="1"/>
  <c r="E281" i="18"/>
  <c r="L281" i="18" s="1"/>
  <c r="E267" i="18"/>
  <c r="E264" i="18"/>
  <c r="E260" i="18"/>
  <c r="E266" i="18" s="1"/>
  <c r="E263" i="18"/>
  <c r="L263" i="18" s="1"/>
  <c r="H261" i="18"/>
  <c r="H262" i="18"/>
  <c r="L258" i="18"/>
  <c r="H264" i="18"/>
  <c r="E259" i="18"/>
  <c r="E265" i="18" s="1"/>
  <c r="L280" i="18"/>
  <c r="L277" i="18"/>
  <c r="L276" i="18"/>
  <c r="L275" i="18"/>
  <c r="L274" i="18"/>
  <c r="L273" i="18"/>
  <c r="L272" i="18"/>
  <c r="H268" i="18"/>
  <c r="H267" i="18"/>
  <c r="H265" i="18"/>
  <c r="L257" i="18"/>
  <c r="M257" i="18" l="1"/>
  <c r="L259" i="18"/>
  <c r="M259" i="18" s="1"/>
  <c r="M263" i="18"/>
  <c r="L265" i="18"/>
  <c r="M265" i="18" s="1"/>
  <c r="M278" i="18"/>
  <c r="M272" i="18"/>
  <c r="M274" i="18"/>
  <c r="M273" i="18"/>
  <c r="M258" i="18"/>
  <c r="M280" i="18" l="1"/>
  <c r="L264" i="18"/>
  <c r="M279" i="18" l="1"/>
  <c r="M264" i="18"/>
  <c r="E88" i="15"/>
  <c r="L88" i="15" s="1"/>
  <c r="O88" i="15"/>
  <c r="V88" i="15" s="1"/>
  <c r="O51" i="15"/>
  <c r="E51" i="15"/>
  <c r="M66" i="16"/>
  <c r="E67" i="16"/>
  <c r="M67" i="16" s="1"/>
  <c r="E68" i="16"/>
  <c r="M68" i="16" s="1"/>
  <c r="E69" i="16"/>
  <c r="M69" i="16" s="1"/>
  <c r="E70" i="16"/>
  <c r="M70" i="16" s="1"/>
  <c r="E71" i="16"/>
  <c r="M71" i="16" s="1"/>
  <c r="W49" i="16"/>
  <c r="W54" i="16"/>
  <c r="W55" i="16"/>
  <c r="W56" i="16"/>
  <c r="W57" i="16"/>
  <c r="W58" i="16"/>
  <c r="W59" i="16"/>
  <c r="W60" i="16"/>
  <c r="W62" i="16"/>
  <c r="W63" i="16"/>
  <c r="W65" i="16"/>
  <c r="W66" i="16"/>
  <c r="P67" i="16"/>
  <c r="W67" i="16" s="1"/>
  <c r="P68" i="16"/>
  <c r="W68" i="16" s="1"/>
  <c r="P69" i="16"/>
  <c r="W69" i="16" s="1"/>
  <c r="P70" i="16"/>
  <c r="W70" i="16" s="1"/>
  <c r="P71" i="16"/>
  <c r="W71" i="16" s="1"/>
  <c r="I6" i="19"/>
  <c r="I7" i="19"/>
  <c r="L4" i="18"/>
  <c r="L5" i="18"/>
  <c r="L6" i="18"/>
  <c r="L7" i="18"/>
  <c r="L10" i="18"/>
  <c r="L11" i="18"/>
  <c r="L12" i="18"/>
  <c r="L13" i="18"/>
  <c r="L18" i="18"/>
  <c r="L19" i="18"/>
  <c r="L20" i="18"/>
  <c r="L21" i="18"/>
  <c r="L22" i="18"/>
  <c r="L23" i="18"/>
  <c r="L24" i="18"/>
  <c r="L25" i="18"/>
  <c r="L28" i="18"/>
  <c r="L29" i="18"/>
  <c r="L30" i="18"/>
  <c r="L31" i="18"/>
  <c r="L32" i="18"/>
  <c r="L33" i="18"/>
  <c r="L34" i="18"/>
  <c r="L35" i="18"/>
  <c r="L40" i="18"/>
  <c r="L41" i="18"/>
  <c r="L42" i="18"/>
  <c r="L43" i="18"/>
  <c r="L44" i="18"/>
  <c r="L45" i="18"/>
  <c r="L46" i="18"/>
  <c r="L47" i="18"/>
  <c r="L50" i="18"/>
  <c r="L51" i="18"/>
  <c r="L52" i="18"/>
  <c r="L53" i="18"/>
  <c r="L54" i="18"/>
  <c r="L55" i="18"/>
  <c r="L56" i="18"/>
  <c r="L57" i="18"/>
  <c r="L62" i="18"/>
  <c r="E63" i="18"/>
  <c r="L63" i="18" s="1"/>
  <c r="E64" i="18"/>
  <c r="L64" i="18" s="1"/>
  <c r="L65" i="18"/>
  <c r="E66" i="18"/>
  <c r="L66" i="18" s="1"/>
  <c r="E67" i="18"/>
  <c r="L67" i="18" s="1"/>
  <c r="L68" i="18"/>
  <c r="E69" i="18"/>
  <c r="L69" i="18" s="1"/>
  <c r="E70" i="18"/>
  <c r="L70" i="18" s="1"/>
  <c r="L71" i="18"/>
  <c r="E72" i="18"/>
  <c r="L72" i="18" s="1"/>
  <c r="E73" i="18"/>
  <c r="L73" i="18" s="1"/>
  <c r="L76" i="18"/>
  <c r="L77" i="18"/>
  <c r="L78" i="18"/>
  <c r="L79" i="18"/>
  <c r="L80" i="18"/>
  <c r="L81" i="18"/>
  <c r="L82" i="18"/>
  <c r="L83" i="18"/>
  <c r="L84" i="18"/>
  <c r="L85" i="18"/>
  <c r="L86" i="18"/>
  <c r="E87" i="18"/>
  <c r="L87" i="18" s="1"/>
  <c r="L92" i="18"/>
  <c r="E93" i="18"/>
  <c r="L93" i="18" s="1"/>
  <c r="E94" i="18"/>
  <c r="L94" i="18" s="1"/>
  <c r="L95" i="18"/>
  <c r="E96" i="18"/>
  <c r="L96" i="18" s="1"/>
  <c r="E97" i="18"/>
  <c r="L97" i="18" s="1"/>
  <c r="L98" i="18"/>
  <c r="E99" i="18"/>
  <c r="L99" i="18" s="1"/>
  <c r="E100" i="18"/>
  <c r="L100" i="18" s="1"/>
  <c r="L101" i="18"/>
  <c r="E102" i="18"/>
  <c r="L102" i="18" s="1"/>
  <c r="E103" i="18"/>
  <c r="L103" i="18" s="1"/>
  <c r="L106" i="18"/>
  <c r="L107" i="18"/>
  <c r="L108" i="18"/>
  <c r="L109" i="18"/>
  <c r="L110" i="18"/>
  <c r="L111" i="18"/>
  <c r="L112" i="18"/>
  <c r="L113" i="18"/>
  <c r="L114" i="18"/>
  <c r="L115" i="18"/>
  <c r="L116" i="18"/>
  <c r="E117" i="18"/>
  <c r="L117" i="18" s="1"/>
  <c r="H122" i="18"/>
  <c r="L122" i="18" s="1"/>
  <c r="E123" i="18"/>
  <c r="E124" i="18"/>
  <c r="H125" i="18"/>
  <c r="L125" i="18" s="1"/>
  <c r="E126" i="18"/>
  <c r="E127" i="18"/>
  <c r="H128" i="18"/>
  <c r="L128" i="18" s="1"/>
  <c r="E129" i="18"/>
  <c r="E130" i="18"/>
  <c r="H131" i="18"/>
  <c r="L131" i="18" s="1"/>
  <c r="E132" i="18"/>
  <c r="E133" i="18"/>
  <c r="L136" i="18"/>
  <c r="L137" i="18"/>
  <c r="L138" i="18"/>
  <c r="L139" i="18"/>
  <c r="L140" i="18"/>
  <c r="L141" i="18"/>
  <c r="L142" i="18"/>
  <c r="L143" i="18"/>
  <c r="L144" i="18"/>
  <c r="E145" i="18"/>
  <c r="L145" i="18" s="1"/>
  <c r="E146" i="18"/>
  <c r="L146" i="18" s="1"/>
  <c r="E147" i="18"/>
  <c r="L147" i="18" s="1"/>
  <c r="L152" i="18"/>
  <c r="E153" i="18"/>
  <c r="L153" i="18" s="1"/>
  <c r="H153" i="18"/>
  <c r="E154" i="18"/>
  <c r="H154" i="18"/>
  <c r="L155" i="18"/>
  <c r="E156" i="18"/>
  <c r="L156" i="18" s="1"/>
  <c r="E157" i="18"/>
  <c r="L157" i="18" s="1"/>
  <c r="H158" i="18"/>
  <c r="H159" i="18" s="1"/>
  <c r="E159" i="18"/>
  <c r="E160" i="18"/>
  <c r="H161" i="18"/>
  <c r="H163" i="18" s="1"/>
  <c r="L163" i="18" s="1"/>
  <c r="L161" i="18"/>
  <c r="E162" i="18"/>
  <c r="E163" i="18"/>
  <c r="L166" i="18"/>
  <c r="L167" i="18"/>
  <c r="L168" i="18"/>
  <c r="L169" i="18"/>
  <c r="L170" i="18"/>
  <c r="L171" i="18"/>
  <c r="L172" i="18"/>
  <c r="L173" i="18"/>
  <c r="L174" i="18"/>
  <c r="L175" i="18"/>
  <c r="L176" i="18"/>
  <c r="L177" i="18"/>
  <c r="L182" i="18"/>
  <c r="H183" i="18"/>
  <c r="L183" i="18" s="1"/>
  <c r="H184" i="18"/>
  <c r="L184" i="18" s="1"/>
  <c r="L185" i="18"/>
  <c r="L186" i="18"/>
  <c r="L187" i="18"/>
  <c r="L188" i="18"/>
  <c r="H189" i="18"/>
  <c r="L189" i="18" s="1"/>
  <c r="H190" i="18"/>
  <c r="L190" i="18" s="1"/>
  <c r="L191" i="18"/>
  <c r="H192" i="18"/>
  <c r="L192" i="18" s="1"/>
  <c r="H193" i="18"/>
  <c r="L193" i="18" s="1"/>
  <c r="L194" i="18"/>
  <c r="L195" i="18"/>
  <c r="L196" i="18"/>
  <c r="L197" i="18"/>
  <c r="L198" i="18"/>
  <c r="L199" i="18"/>
  <c r="L202" i="18"/>
  <c r="L203" i="18"/>
  <c r="L204" i="18"/>
  <c r="L205" i="18"/>
  <c r="L206" i="18"/>
  <c r="L207" i="18"/>
  <c r="L208" i="18"/>
  <c r="L209" i="18"/>
  <c r="L210" i="18"/>
  <c r="L211" i="18"/>
  <c r="L212" i="18"/>
  <c r="L213" i="18"/>
  <c r="L214" i="18"/>
  <c r="L215" i="18"/>
  <c r="L216" i="18"/>
  <c r="L217" i="18"/>
  <c r="L218" i="18"/>
  <c r="L219" i="18"/>
  <c r="L224" i="18"/>
  <c r="H225" i="18"/>
  <c r="L225" i="18" s="1"/>
  <c r="E226" i="18"/>
  <c r="H226" i="18"/>
  <c r="L227" i="18"/>
  <c r="L228" i="18"/>
  <c r="E229" i="18"/>
  <c r="L229" i="18" s="1"/>
  <c r="L230" i="18"/>
  <c r="H231" i="18"/>
  <c r="L231" i="18" s="1"/>
  <c r="E232" i="18"/>
  <c r="H232" i="18"/>
  <c r="L233" i="18"/>
  <c r="H234" i="18"/>
  <c r="L234" i="18" s="1"/>
  <c r="E235" i="18"/>
  <c r="H235" i="18"/>
  <c r="L238" i="18"/>
  <c r="L239" i="18"/>
  <c r="L240" i="18"/>
  <c r="L241" i="18"/>
  <c r="L242" i="18"/>
  <c r="L243" i="18"/>
  <c r="L244" i="18"/>
  <c r="L245" i="18"/>
  <c r="L246" i="18"/>
  <c r="L247" i="18"/>
  <c r="L248" i="18"/>
  <c r="L249" i="18"/>
  <c r="L235" i="18" l="1"/>
  <c r="L154" i="18"/>
  <c r="M154" i="18" s="1"/>
  <c r="M213" i="18"/>
  <c r="H130" i="18"/>
  <c r="H129" i="18"/>
  <c r="M205" i="18"/>
  <c r="M194" i="18"/>
  <c r="M249" i="18"/>
  <c r="L159" i="18"/>
  <c r="M173" i="18" s="1"/>
  <c r="M198" i="18"/>
  <c r="M206" i="18"/>
  <c r="H162" i="18"/>
  <c r="H126" i="18"/>
  <c r="L126" i="18" s="1"/>
  <c r="M140" i="18" s="1"/>
  <c r="L226" i="18"/>
  <c r="M240" i="18" s="1"/>
  <c r="L232" i="18"/>
  <c r="M246" i="18" s="1"/>
  <c r="L130" i="18"/>
  <c r="M130" i="18" s="1"/>
  <c r="H124" i="18"/>
  <c r="L124" i="18" s="1"/>
  <c r="M124" i="18" s="1"/>
  <c r="H133" i="18"/>
  <c r="L133" i="18" s="1"/>
  <c r="M133" i="18" s="1"/>
  <c r="M217" i="18"/>
  <c r="M209" i="18"/>
  <c r="M142" i="18"/>
  <c r="H123" i="18"/>
  <c r="L123" i="18" s="1"/>
  <c r="M245" i="18"/>
  <c r="M203" i="18"/>
  <c r="M161" i="18"/>
  <c r="H160" i="18"/>
  <c r="L160" i="18" s="1"/>
  <c r="M230" i="18"/>
  <c r="M202" i="18"/>
  <c r="M196" i="18"/>
  <c r="M188" i="18"/>
  <c r="L158" i="18"/>
  <c r="M172" i="18" s="1"/>
  <c r="H132" i="18"/>
  <c r="L132" i="18" s="1"/>
  <c r="M146" i="18" s="1"/>
  <c r="M243" i="18"/>
  <c r="M139" i="18"/>
  <c r="L129" i="18"/>
  <c r="M129" i="18" s="1"/>
  <c r="H127" i="18"/>
  <c r="L127" i="18" s="1"/>
  <c r="M127" i="18" s="1"/>
  <c r="M225" i="18"/>
  <c r="M177" i="18"/>
  <c r="L162" i="18"/>
  <c r="M162" i="18" s="1"/>
  <c r="M137" i="18"/>
  <c r="M241" i="18"/>
  <c r="M247" i="18"/>
  <c r="M184" i="18"/>
  <c r="M238" i="18"/>
  <c r="M155" i="18"/>
  <c r="M199" i="18"/>
  <c r="M186" i="18"/>
  <c r="M156" i="18"/>
  <c r="M195" i="18"/>
  <c r="M187" i="18"/>
  <c r="M166" i="18"/>
  <c r="M131" i="18"/>
  <c r="M248" i="18"/>
  <c r="M235" i="18"/>
  <c r="M242" i="18"/>
  <c r="M234" i="18"/>
  <c r="M207" i="18"/>
  <c r="M204" i="18"/>
  <c r="M182" i="18"/>
  <c r="M175" i="18"/>
  <c r="M169" i="18"/>
  <c r="M233" i="18"/>
  <c r="M227" i="18"/>
  <c r="M224" i="18"/>
  <c r="M208" i="18"/>
  <c r="M183" i="18"/>
  <c r="M163" i="18"/>
  <c r="M168" i="18"/>
  <c r="M158" i="18"/>
  <c r="M128" i="18"/>
  <c r="M125" i="18"/>
  <c r="M231" i="18"/>
  <c r="M229" i="18"/>
  <c r="M219" i="18"/>
  <c r="M215" i="18"/>
  <c r="M191" i="18"/>
  <c r="M197" i="18"/>
  <c r="M193" i="18"/>
  <c r="M189" i="18"/>
  <c r="M185" i="18"/>
  <c r="M159" i="18"/>
  <c r="M152" i="18"/>
  <c r="M123" i="18"/>
  <c r="M210" i="18"/>
  <c r="M190" i="18"/>
  <c r="M167" i="18"/>
  <c r="M153" i="18"/>
  <c r="M143" i="18"/>
  <c r="M122" i="18"/>
  <c r="M136" i="18"/>
  <c r="M170" i="18"/>
  <c r="M239" i="18"/>
  <c r="M212" i="18"/>
  <c r="M192" i="18"/>
  <c r="M171" i="18"/>
  <c r="M157" i="18"/>
  <c r="M145" i="18"/>
  <c r="M228" i="18"/>
  <c r="M244" i="18"/>
  <c r="M211" i="18"/>
  <c r="M218" i="18"/>
  <c r="M216" i="18"/>
  <c r="M214" i="18"/>
  <c r="M226" i="18" l="1"/>
  <c r="M141" i="18"/>
  <c r="M232" i="18"/>
  <c r="M176" i="18"/>
  <c r="M138" i="18"/>
  <c r="M126" i="18"/>
  <c r="M144" i="18"/>
  <c r="M174" i="18"/>
  <c r="M160" i="18"/>
  <c r="M147" i="18"/>
  <c r="M132" i="18"/>
  <c r="W9" i="16"/>
  <c r="W14" i="16"/>
  <c r="W16" i="16"/>
  <c r="W17" i="16"/>
  <c r="W18" i="16"/>
  <c r="W19" i="16"/>
  <c r="W22" i="16"/>
  <c r="W23" i="16"/>
  <c r="W24" i="16"/>
  <c r="W25" i="16"/>
  <c r="W26" i="16"/>
  <c r="P27" i="16"/>
  <c r="W27" i="16" s="1"/>
  <c r="P28" i="16"/>
  <c r="W28" i="16" s="1"/>
  <c r="P29" i="16"/>
  <c r="W29" i="16" s="1"/>
  <c r="P30" i="16"/>
  <c r="W30" i="16" s="1"/>
  <c r="P31" i="16"/>
  <c r="W31" i="16" s="1"/>
  <c r="M26" i="16"/>
  <c r="M18" i="16"/>
  <c r="M19" i="16"/>
  <c r="M20" i="16"/>
  <c r="C24" i="1" l="1"/>
  <c r="D24" i="1"/>
  <c r="AD10" i="16"/>
  <c r="AJ10" i="16"/>
  <c r="AI10" i="16"/>
  <c r="AL10" i="16"/>
  <c r="AB10" i="16"/>
  <c r="AE10" i="16"/>
  <c r="AK10" i="16"/>
  <c r="AH10" i="16"/>
  <c r="AA10" i="16"/>
  <c r="AG10" i="16"/>
  <c r="Z10" i="16"/>
  <c r="U51" i="15"/>
  <c r="AG10" i="15" s="1"/>
  <c r="V51" i="15"/>
  <c r="AJ10" i="15" s="1"/>
  <c r="K51" i="15"/>
  <c r="Z10" i="15" s="1"/>
  <c r="L51" i="15"/>
  <c r="AC10" i="15" s="1"/>
  <c r="Y10" i="15"/>
  <c r="AH10" i="15"/>
  <c r="AK10" i="15"/>
  <c r="AA10" i="15"/>
  <c r="AD10" i="15"/>
  <c r="AF10" i="15"/>
  <c r="AI10" i="15"/>
  <c r="E10" i="15"/>
  <c r="L10" i="15" s="1"/>
  <c r="S51" i="3"/>
  <c r="AE10" i="3" s="1"/>
  <c r="AH10" i="3"/>
  <c r="X10" i="3"/>
  <c r="AA10" i="3"/>
  <c r="AF10" i="3"/>
  <c r="AI10" i="3"/>
  <c r="Y10" i="3"/>
  <c r="AB10" i="3"/>
  <c r="AG10" i="3"/>
  <c r="AD10" i="3"/>
  <c r="Z10" i="3"/>
  <c r="W10" i="3"/>
  <c r="C90" i="16"/>
  <c r="C50" i="16"/>
  <c r="C10" i="16"/>
  <c r="Y10" i="16" s="1"/>
  <c r="C88" i="15"/>
  <c r="C51" i="15"/>
  <c r="C10" i="15"/>
  <c r="X10" i="15" s="1"/>
  <c r="C92" i="3"/>
  <c r="C51" i="3"/>
  <c r="C10" i="3"/>
  <c r="V10" i="3" s="1"/>
  <c r="C8" i="3"/>
  <c r="C9" i="3"/>
  <c r="AO15" i="2"/>
  <c r="AO19" i="2"/>
  <c r="AF15" i="2"/>
  <c r="S80" i="3"/>
  <c r="T80" i="3"/>
  <c r="S81" i="3"/>
  <c r="T81" i="3"/>
  <c r="T78" i="3"/>
  <c r="S78" i="3"/>
  <c r="S50" i="3"/>
  <c r="S55" i="3"/>
  <c r="S56" i="3"/>
  <c r="S57" i="3"/>
  <c r="S58" i="3"/>
  <c r="S59" i="3"/>
  <c r="S60" i="3"/>
  <c r="S61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49" i="3"/>
  <c r="K81" i="3"/>
  <c r="J81" i="3"/>
  <c r="K80" i="3"/>
  <c r="J80" i="3"/>
  <c r="K78" i="3"/>
  <c r="J78" i="3"/>
  <c r="J59" i="3"/>
  <c r="J63" i="3"/>
  <c r="J68" i="3"/>
  <c r="J69" i="3"/>
  <c r="J70" i="3"/>
  <c r="J71" i="3"/>
  <c r="J72" i="3"/>
  <c r="J73" i="3"/>
  <c r="J74" i="3"/>
  <c r="J75" i="3"/>
  <c r="S39" i="3"/>
  <c r="T39" i="3"/>
  <c r="S40" i="3"/>
  <c r="T40" i="3"/>
  <c r="T37" i="3"/>
  <c r="S37" i="3"/>
  <c r="J39" i="3"/>
  <c r="K39" i="3"/>
  <c r="J40" i="3"/>
  <c r="K40" i="3"/>
  <c r="K37" i="3"/>
  <c r="J37" i="3"/>
  <c r="C68" i="3"/>
  <c r="E8" i="15"/>
  <c r="L8" i="15" s="1"/>
  <c r="E9" i="15"/>
  <c r="L9" i="15" s="1"/>
  <c r="AB10" i="15" l="1"/>
  <c r="AI15" i="2" s="1"/>
  <c r="AJ15" i="2" s="1"/>
  <c r="AB15" i="2"/>
  <c r="I15" i="2" s="1"/>
  <c r="H24" i="1" s="1"/>
  <c r="AC10" i="16"/>
  <c r="AR15" i="2" s="1"/>
  <c r="AS15" i="2" s="1"/>
  <c r="AD15" i="2"/>
  <c r="AE15" i="2" s="1"/>
  <c r="AM15" i="2"/>
  <c r="AN15" i="2" s="1"/>
  <c r="AK15" i="2"/>
  <c r="AL15" i="2" s="1"/>
  <c r="AG15" i="2"/>
  <c r="Z15" i="2"/>
  <c r="AA15" i="2" s="1"/>
  <c r="X15" i="2"/>
  <c r="AV15" i="2"/>
  <c r="AW15" i="2" s="1"/>
  <c r="AP15" i="2"/>
  <c r="AT15" i="2"/>
  <c r="O37" i="15"/>
  <c r="V37" i="15" s="1"/>
  <c r="H15" i="2" l="1"/>
  <c r="G24" i="1" s="1"/>
  <c r="AH15" i="2"/>
  <c r="L15" i="2"/>
  <c r="J24" i="1" s="1"/>
  <c r="AQ15" i="2"/>
  <c r="P15" i="2"/>
  <c r="M24" i="1" s="1"/>
  <c r="Q15" i="2"/>
  <c r="N24" i="1" s="1"/>
  <c r="AU15" i="2"/>
  <c r="M15" i="2"/>
  <c r="K24" i="1" s="1"/>
  <c r="AC15" i="2"/>
  <c r="Y15" i="2"/>
  <c r="K117" i="15" l="1"/>
  <c r="E117" i="15"/>
  <c r="L117" i="15" s="1"/>
  <c r="K116" i="15"/>
  <c r="E116" i="15"/>
  <c r="L116" i="15" s="1"/>
  <c r="E115" i="15"/>
  <c r="L115" i="15" s="1"/>
  <c r="E109" i="15"/>
  <c r="L109" i="15" s="1"/>
  <c r="E107" i="15"/>
  <c r="L107" i="15" s="1"/>
  <c r="E106" i="15"/>
  <c r="L106" i="15" s="1"/>
  <c r="E104" i="15"/>
  <c r="L104" i="15" s="1"/>
  <c r="E103" i="15"/>
  <c r="L103" i="15" s="1"/>
  <c r="E102" i="15"/>
  <c r="L102" i="15" s="1"/>
  <c r="E100" i="15"/>
  <c r="L100" i="15" s="1"/>
  <c r="E98" i="15"/>
  <c r="L98" i="15" s="1"/>
  <c r="E97" i="15"/>
  <c r="L97" i="15" s="1"/>
  <c r="E96" i="15"/>
  <c r="L96" i="15" s="1"/>
  <c r="E95" i="15"/>
  <c r="L95" i="15" s="1"/>
  <c r="E94" i="15"/>
  <c r="L94" i="15" s="1"/>
  <c r="E93" i="15"/>
  <c r="L93" i="15" s="1"/>
  <c r="E92" i="15"/>
  <c r="L92" i="15" s="1"/>
  <c r="E87" i="15"/>
  <c r="L87" i="15" s="1"/>
  <c r="E86" i="15"/>
  <c r="L86" i="15" s="1"/>
  <c r="O52" i="15"/>
  <c r="O40" i="15"/>
  <c r="O8" i="15"/>
  <c r="V8" i="15" s="1"/>
  <c r="C109" i="15" l="1"/>
  <c r="C69" i="15"/>
  <c r="D17" i="11" l="1"/>
  <c r="B17" i="11"/>
  <c r="C17" i="11"/>
  <c r="K54" i="15"/>
  <c r="E54" i="15"/>
  <c r="L54" i="15" s="1"/>
  <c r="K53" i="15"/>
  <c r="E53" i="15"/>
  <c r="L53" i="15" s="1"/>
  <c r="C89" i="16" l="1"/>
  <c r="C94" i="16"/>
  <c r="C88" i="16"/>
  <c r="C49" i="16"/>
  <c r="C54" i="16"/>
  <c r="C48" i="16"/>
  <c r="C87" i="15"/>
  <c r="C92" i="15"/>
  <c r="C86" i="15"/>
  <c r="C50" i="15"/>
  <c r="C52" i="15"/>
  <c r="C49" i="15"/>
  <c r="C91" i="3"/>
  <c r="C93" i="3"/>
  <c r="C90" i="3"/>
  <c r="C50" i="3"/>
  <c r="C55" i="3"/>
  <c r="C49" i="3"/>
  <c r="C14" i="16"/>
  <c r="C9" i="16"/>
  <c r="C8" i="16"/>
  <c r="C9" i="15"/>
  <c r="C8" i="15"/>
  <c r="E16" i="15" l="1"/>
  <c r="L16" i="15" s="1"/>
  <c r="E15" i="15"/>
  <c r="L15" i="15" s="1"/>
  <c r="O28" i="15" l="1"/>
  <c r="V28" i="15" s="1"/>
  <c r="C69" i="3" l="1"/>
  <c r="AF36" i="2" l="1"/>
  <c r="E31" i="15" l="1"/>
  <c r="L31" i="15" s="1"/>
  <c r="C81" i="3" l="1"/>
  <c r="C80" i="3"/>
  <c r="C78" i="3"/>
  <c r="C75" i="3" l="1"/>
  <c r="D71" i="1"/>
  <c r="C71" i="1"/>
  <c r="V27" i="3" l="1"/>
  <c r="U66" i="15"/>
  <c r="K66" i="15"/>
  <c r="C106" i="15"/>
  <c r="C66" i="15"/>
  <c r="O55" i="15" l="1"/>
  <c r="O25" i="15"/>
  <c r="V25" i="15" s="1"/>
  <c r="O24" i="15"/>
  <c r="V24" i="15" s="1"/>
  <c r="O23" i="15"/>
  <c r="V23" i="15" s="1"/>
  <c r="O26" i="15"/>
  <c r="V26" i="15" s="1"/>
  <c r="O27" i="15"/>
  <c r="V27" i="15" s="1"/>
  <c r="C105" i="15" l="1"/>
  <c r="X27" i="15"/>
  <c r="X30" i="15"/>
  <c r="O93" i="15" l="1"/>
  <c r="V93" i="15" s="1"/>
  <c r="K63" i="15"/>
  <c r="E63" i="15"/>
  <c r="L63" i="15" s="1"/>
  <c r="K62" i="15"/>
  <c r="E62" i="15"/>
  <c r="L62" i="15" s="1"/>
  <c r="K61" i="15"/>
  <c r="E61" i="15"/>
  <c r="L61" i="15" s="1"/>
  <c r="X8" i="15" l="1"/>
  <c r="X9" i="15"/>
  <c r="X17" i="15"/>
  <c r="X18" i="15"/>
  <c r="AA18" i="15"/>
  <c r="AD18" i="15"/>
  <c r="X19" i="15"/>
  <c r="AA19" i="15"/>
  <c r="AD19" i="15"/>
  <c r="X20" i="15"/>
  <c r="AA20" i="15"/>
  <c r="AD20" i="15"/>
  <c r="X22" i="15"/>
  <c r="X23" i="15"/>
  <c r="X24" i="15"/>
  <c r="X25" i="15"/>
  <c r="X26" i="15"/>
  <c r="X28" i="15"/>
  <c r="X29" i="15"/>
  <c r="X31" i="15"/>
  <c r="Y31" i="15"/>
  <c r="AA31" i="15"/>
  <c r="AB31" i="15"/>
  <c r="AD31" i="15"/>
  <c r="X32" i="15"/>
  <c r="X33" i="15"/>
  <c r="X34" i="15"/>
  <c r="X37" i="15"/>
  <c r="X38" i="15"/>
  <c r="X40" i="15"/>
  <c r="X41" i="15"/>
  <c r="AI17" i="16" l="1"/>
  <c r="AL17" i="16"/>
  <c r="AB17" i="16"/>
  <c r="AE17" i="16"/>
  <c r="Y17" i="16"/>
  <c r="AG17" i="16"/>
  <c r="Z17" i="16"/>
  <c r="AH17" i="16"/>
  <c r="AA17" i="16"/>
  <c r="AD17" i="16"/>
  <c r="AJ17" i="16"/>
  <c r="AC17" i="16"/>
  <c r="AK17" i="16"/>
  <c r="AT22" i="2" l="1"/>
  <c r="AU22" i="2" s="1"/>
  <c r="AR22" i="2"/>
  <c r="AS22" i="2" s="1"/>
  <c r="AP22" i="2"/>
  <c r="AV22" i="2"/>
  <c r="AW22" i="2" s="1"/>
  <c r="O95" i="15"/>
  <c r="V95" i="15" s="1"/>
  <c r="AD17" i="15"/>
  <c r="V55" i="15"/>
  <c r="AJ17" i="15" s="1"/>
  <c r="E55" i="15"/>
  <c r="L55" i="15" s="1"/>
  <c r="AC17" i="15" s="1"/>
  <c r="E17" i="15"/>
  <c r="L17" i="15" s="1"/>
  <c r="AH17" i="15"/>
  <c r="AA17" i="15"/>
  <c r="U55" i="15"/>
  <c r="AG17" i="15" s="1"/>
  <c r="K55" i="15"/>
  <c r="Z17" i="15" s="1"/>
  <c r="AF17" i="15"/>
  <c r="Y17" i="15"/>
  <c r="AI17" i="15"/>
  <c r="AF17" i="3"/>
  <c r="AI17" i="3"/>
  <c r="W17" i="3"/>
  <c r="X17" i="3"/>
  <c r="Y17" i="3"/>
  <c r="Z17" i="3"/>
  <c r="AA17" i="3"/>
  <c r="AB17" i="3"/>
  <c r="AE17" i="3"/>
  <c r="AH17" i="3"/>
  <c r="AG17" i="3"/>
  <c r="AD17" i="3"/>
  <c r="V29" i="3"/>
  <c r="V28" i="3"/>
  <c r="V26" i="3"/>
  <c r="V25" i="3"/>
  <c r="V24" i="3"/>
  <c r="V23" i="3"/>
  <c r="V22" i="3"/>
  <c r="V20" i="3"/>
  <c r="V19" i="3"/>
  <c r="V18" i="3"/>
  <c r="V17" i="3"/>
  <c r="V16" i="3"/>
  <c r="V15" i="3"/>
  <c r="V14" i="3"/>
  <c r="AO46" i="2"/>
  <c r="AO44" i="2"/>
  <c r="AO20" i="2"/>
  <c r="AO21" i="2"/>
  <c r="AO22" i="2"/>
  <c r="AO23" i="2"/>
  <c r="AO25" i="2"/>
  <c r="AO26" i="2"/>
  <c r="AO27" i="2"/>
  <c r="AO28" i="2"/>
  <c r="AO29" i="2"/>
  <c r="AO30" i="2"/>
  <c r="AO31" i="2"/>
  <c r="AO32" i="2"/>
  <c r="AO34" i="2"/>
  <c r="AO35" i="2"/>
  <c r="AO36" i="2"/>
  <c r="AO37" i="2"/>
  <c r="AO38" i="2"/>
  <c r="AF46" i="2"/>
  <c r="AF44" i="2"/>
  <c r="AF38" i="2"/>
  <c r="AF37" i="2"/>
  <c r="AF35" i="2"/>
  <c r="AF34" i="2"/>
  <c r="AF32" i="2"/>
  <c r="AF31" i="2"/>
  <c r="AF30" i="2"/>
  <c r="AF29" i="2"/>
  <c r="AF28" i="2"/>
  <c r="AF27" i="2"/>
  <c r="AF26" i="2"/>
  <c r="AF25" i="2"/>
  <c r="AF23" i="2"/>
  <c r="AF22" i="2"/>
  <c r="AF21" i="2"/>
  <c r="AF20" i="2"/>
  <c r="AF19" i="2"/>
  <c r="AF14" i="2"/>
  <c r="AO14" i="2"/>
  <c r="AO13" i="2"/>
  <c r="AF13" i="2"/>
  <c r="D31" i="1"/>
  <c r="C31" i="1"/>
  <c r="L31" i="1" s="1"/>
  <c r="AK17" i="15" l="1"/>
  <c r="AM22" i="2" s="1"/>
  <c r="AN22" i="2" s="1"/>
  <c r="AB17" i="15"/>
  <c r="AI22" i="2" s="1"/>
  <c r="AJ22" i="2" s="1"/>
  <c r="Q22" i="2"/>
  <c r="N31" i="1" s="1"/>
  <c r="AQ22" i="2"/>
  <c r="P22" i="2"/>
  <c r="M31" i="1" s="1"/>
  <c r="Z22" i="2"/>
  <c r="AA22" i="2" s="1"/>
  <c r="X22" i="2"/>
  <c r="AK22" i="2"/>
  <c r="AL22" i="2" s="1"/>
  <c r="AG22" i="2"/>
  <c r="AD22" i="2"/>
  <c r="AE22" i="2" s="1"/>
  <c r="AB22" i="2"/>
  <c r="AC22" i="2" s="1"/>
  <c r="Y25" i="15"/>
  <c r="AB25" i="15"/>
  <c r="Y24" i="15"/>
  <c r="AB24" i="15"/>
  <c r="Y23" i="15"/>
  <c r="E23" i="15"/>
  <c r="L23" i="15" s="1"/>
  <c r="Y16" i="15"/>
  <c r="AB16" i="15"/>
  <c r="Y15" i="15"/>
  <c r="AB15" i="15"/>
  <c r="AB23" i="15" l="1"/>
  <c r="Y22" i="2"/>
  <c r="H22" i="2"/>
  <c r="G31" i="1" s="1"/>
  <c r="AH22" i="2"/>
  <c r="L22" i="2"/>
  <c r="J31" i="1" s="1"/>
  <c r="M22" i="2"/>
  <c r="K31" i="1" s="1"/>
  <c r="I22" i="2"/>
  <c r="H31" i="1" s="1"/>
  <c r="Y39" i="16"/>
  <c r="Z16" i="15" l="1"/>
  <c r="AC16" i="15"/>
  <c r="Z15" i="15"/>
  <c r="AC15" i="15"/>
  <c r="E20" i="15" l="1"/>
  <c r="L20" i="15" s="1"/>
  <c r="E19" i="15"/>
  <c r="L19" i="15" s="1"/>
  <c r="E18" i="15"/>
  <c r="L18" i="15" s="1"/>
  <c r="E14" i="15"/>
  <c r="L14" i="15" s="1"/>
  <c r="D70" i="1"/>
  <c r="C70" i="1"/>
  <c r="O87" i="15" l="1"/>
  <c r="V87" i="15" s="1"/>
  <c r="O92" i="15"/>
  <c r="V92" i="15" s="1"/>
  <c r="O94" i="15"/>
  <c r="V94" i="15" s="1"/>
  <c r="O96" i="15"/>
  <c r="V96" i="15" s="1"/>
  <c r="O97" i="15"/>
  <c r="V97" i="15" s="1"/>
  <c r="O98" i="15"/>
  <c r="V98" i="15" s="1"/>
  <c r="O101" i="15"/>
  <c r="V101" i="15" s="1"/>
  <c r="O102" i="15"/>
  <c r="V102" i="15" s="1"/>
  <c r="V104" i="15"/>
  <c r="O105" i="15"/>
  <c r="V105" i="15" s="1"/>
  <c r="O106" i="15"/>
  <c r="V106" i="15" s="1"/>
  <c r="O107" i="15"/>
  <c r="V107" i="15" s="1"/>
  <c r="O109" i="15"/>
  <c r="V109" i="15" s="1"/>
  <c r="O86" i="15"/>
  <c r="V86" i="15" s="1"/>
  <c r="E110" i="15"/>
  <c r="O50" i="15"/>
  <c r="O53" i="15"/>
  <c r="O54" i="15"/>
  <c r="O56" i="15"/>
  <c r="O57" i="15"/>
  <c r="O58" i="15"/>
  <c r="O60" i="15"/>
  <c r="O61" i="15"/>
  <c r="O62" i="15"/>
  <c r="O63" i="15"/>
  <c r="O64" i="15"/>
  <c r="O65" i="15"/>
  <c r="O66" i="15"/>
  <c r="V66" i="15" s="1"/>
  <c r="O67" i="15"/>
  <c r="O69" i="15"/>
  <c r="O49" i="15"/>
  <c r="E52" i="15"/>
  <c r="E56" i="15"/>
  <c r="E57" i="15"/>
  <c r="E60" i="15"/>
  <c r="E64" i="15"/>
  <c r="E66" i="15"/>
  <c r="L66" i="15" s="1"/>
  <c r="E67" i="15"/>
  <c r="E69" i="15"/>
  <c r="O9" i="15"/>
  <c r="V9" i="15" s="1"/>
  <c r="O14" i="15"/>
  <c r="V14" i="15" s="1"/>
  <c r="O15" i="15"/>
  <c r="V15" i="15" s="1"/>
  <c r="O19" i="15"/>
  <c r="V19" i="15" s="1"/>
  <c r="O20" i="15"/>
  <c r="V20" i="15" s="1"/>
  <c r="O22" i="15"/>
  <c r="V22" i="15" s="1"/>
  <c r="O29" i="15"/>
  <c r="V29" i="15" s="1"/>
  <c r="O31" i="15"/>
  <c r="V31" i="15" s="1"/>
  <c r="E22" i="15"/>
  <c r="L22" i="15" s="1"/>
  <c r="E27" i="15"/>
  <c r="L27" i="15" s="1"/>
  <c r="E28" i="15"/>
  <c r="L28" i="15" s="1"/>
  <c r="E29" i="15"/>
  <c r="L29" i="15" s="1"/>
  <c r="Z16" i="3" l="1"/>
  <c r="W16" i="3"/>
  <c r="Z15" i="3"/>
  <c r="W15" i="3"/>
  <c r="Z23" i="15"/>
  <c r="AC23" i="15"/>
  <c r="V61" i="15"/>
  <c r="AJ23" i="15" s="1"/>
  <c r="U61" i="15"/>
  <c r="AG23" i="15" s="1"/>
  <c r="Z20" i="15"/>
  <c r="AC20" i="15"/>
  <c r="D32" i="1" l="1"/>
  <c r="D33" i="1"/>
  <c r="D34" i="1"/>
  <c r="C32" i="1"/>
  <c r="C33" i="1"/>
  <c r="C34" i="1"/>
  <c r="D30" i="1"/>
  <c r="D29" i="1"/>
  <c r="D28" i="1"/>
  <c r="C30" i="1"/>
  <c r="L30" i="1" s="1"/>
  <c r="C29" i="1"/>
  <c r="L29" i="1" s="1"/>
  <c r="C28" i="1"/>
  <c r="Z25" i="3" l="1"/>
  <c r="W25" i="3"/>
  <c r="Z25" i="15" l="1"/>
  <c r="AC25" i="15"/>
  <c r="AA16" i="15" l="1"/>
  <c r="AD16" i="15"/>
  <c r="AA15" i="15"/>
  <c r="AD15" i="15"/>
  <c r="K57" i="15"/>
  <c r="Z19" i="15" s="1"/>
  <c r="L57" i="15"/>
  <c r="AC19" i="15" s="1"/>
  <c r="K50" i="15" l="1"/>
  <c r="Z9" i="15" s="1"/>
  <c r="L50" i="15"/>
  <c r="AC9" i="15" s="1"/>
  <c r="Y20" i="15"/>
  <c r="AG25" i="2" s="1"/>
  <c r="AH25" i="2" s="1"/>
  <c r="AB20" i="15"/>
  <c r="AI25" i="2" s="1"/>
  <c r="AJ25" i="2" s="1"/>
  <c r="Y19" i="15"/>
  <c r="AG24" i="2" s="1"/>
  <c r="AB19" i="15"/>
  <c r="AI24" i="2" s="1"/>
  <c r="AJ24" i="2" s="1"/>
  <c r="L24" i="2" l="1"/>
  <c r="J37" i="1" s="1"/>
  <c r="AH24" i="2"/>
  <c r="Z24" i="3"/>
  <c r="W24" i="3"/>
  <c r="Z23" i="3"/>
  <c r="W23" i="3"/>
  <c r="AA25" i="15"/>
  <c r="AD25" i="15"/>
  <c r="Y9" i="15" l="1"/>
  <c r="AB9" i="15"/>
  <c r="AA14" i="15" l="1"/>
  <c r="K52" i="15"/>
  <c r="Z14" i="15" s="1"/>
  <c r="Y14" i="15"/>
  <c r="AA16" i="16"/>
  <c r="AD16" i="16"/>
  <c r="AD15" i="16"/>
  <c r="AK16" i="16"/>
  <c r="AK15" i="16"/>
  <c r="AK14" i="16"/>
  <c r="AD14" i="16"/>
  <c r="AJ16" i="16"/>
  <c r="AJ15" i="16"/>
  <c r="AJ14" i="16"/>
  <c r="AA14" i="16"/>
  <c r="Z16" i="16"/>
  <c r="Z15" i="16"/>
  <c r="Z14" i="16"/>
  <c r="AC16" i="16"/>
  <c r="AC15" i="16"/>
  <c r="AC14" i="16"/>
  <c r="AK16" i="15"/>
  <c r="AK15" i="15"/>
  <c r="AK14" i="15"/>
  <c r="AD14" i="15"/>
  <c r="V54" i="15"/>
  <c r="AJ16" i="15" s="1"/>
  <c r="V53" i="15"/>
  <c r="AJ15" i="15" s="1"/>
  <c r="V52" i="15"/>
  <c r="AJ14" i="15" s="1"/>
  <c r="L52" i="15"/>
  <c r="AC14" i="15" s="1"/>
  <c r="AI16" i="15"/>
  <c r="AI15" i="15"/>
  <c r="AI14" i="15"/>
  <c r="AB14" i="15"/>
  <c r="AL15" i="16"/>
  <c r="AI15" i="16"/>
  <c r="AH16" i="16"/>
  <c r="AH15" i="16"/>
  <c r="AH14" i="16"/>
  <c r="AG16" i="16"/>
  <c r="AG15" i="16"/>
  <c r="AG14" i="16"/>
  <c r="AL16" i="16"/>
  <c r="AI16" i="16"/>
  <c r="AL14" i="16"/>
  <c r="AI14" i="16"/>
  <c r="AE16" i="16"/>
  <c r="AB16" i="16"/>
  <c r="AE15" i="16"/>
  <c r="AB15" i="16"/>
  <c r="AA15" i="16"/>
  <c r="AE14" i="16"/>
  <c r="AB14" i="16"/>
  <c r="AH16" i="15"/>
  <c r="AH15" i="15"/>
  <c r="AH14" i="15"/>
  <c r="U54" i="15"/>
  <c r="AG16" i="15" s="1"/>
  <c r="U53" i="15"/>
  <c r="AG15" i="15" s="1"/>
  <c r="U52" i="15"/>
  <c r="AG14" i="15" s="1"/>
  <c r="AF16" i="15"/>
  <c r="AF15" i="15"/>
  <c r="AF14" i="15"/>
  <c r="AH16" i="3"/>
  <c r="AE16" i="3"/>
  <c r="AH15" i="3"/>
  <c r="AE15" i="3"/>
  <c r="AH14" i="3"/>
  <c r="AE14" i="3"/>
  <c r="AA16" i="3"/>
  <c r="X16" i="3"/>
  <c r="AA14" i="3"/>
  <c r="X14" i="3"/>
  <c r="AI16" i="3"/>
  <c r="AF16" i="3"/>
  <c r="AI15" i="3"/>
  <c r="AF15" i="3"/>
  <c r="AI14" i="3"/>
  <c r="AF14" i="3"/>
  <c r="AB16" i="3"/>
  <c r="AB15" i="3"/>
  <c r="AA15" i="3"/>
  <c r="AB14" i="3"/>
  <c r="Y16" i="3"/>
  <c r="Y15" i="3"/>
  <c r="X15" i="3"/>
  <c r="Y14" i="3"/>
  <c r="AG16" i="3"/>
  <c r="AD16" i="3"/>
  <c r="AG15" i="3"/>
  <c r="AD15" i="3"/>
  <c r="AG14" i="3"/>
  <c r="AD14" i="3"/>
  <c r="Z14" i="3"/>
  <c r="W14" i="3"/>
  <c r="Z21" i="2" l="1"/>
  <c r="AA21" i="2" s="1"/>
  <c r="AP20" i="2"/>
  <c r="AG20" i="2"/>
  <c r="AI21" i="2"/>
  <c r="AJ21" i="2" s="1"/>
  <c r="X20" i="2"/>
  <c r="Z20" i="2"/>
  <c r="AA20" i="2" s="1"/>
  <c r="AB19" i="2"/>
  <c r="AC19" i="2" s="1"/>
  <c r="AI20" i="2"/>
  <c r="AJ20" i="2" s="1"/>
  <c r="AG19" i="2"/>
  <c r="AD21" i="2"/>
  <c r="AE21" i="2" s="1"/>
  <c r="AD19" i="2"/>
  <c r="AE19" i="2" s="1"/>
  <c r="AG21" i="2"/>
  <c r="AI19" i="2"/>
  <c r="AJ19" i="2" s="1"/>
  <c r="AR21" i="2"/>
  <c r="AS21" i="2" s="1"/>
  <c r="AP19" i="2"/>
  <c r="AT21" i="2"/>
  <c r="AU21" i="2" s="1"/>
  <c r="AV21" i="2"/>
  <c r="AW21" i="2" s="1"/>
  <c r="AV20" i="2"/>
  <c r="AW20" i="2" s="1"/>
  <c r="AT19" i="2"/>
  <c r="AU19" i="2" s="1"/>
  <c r="AV19" i="2"/>
  <c r="AW19" i="2" s="1"/>
  <c r="AP21" i="2"/>
  <c r="AR20" i="2"/>
  <c r="AS20" i="2" s="1"/>
  <c r="AR19" i="2"/>
  <c r="AS19" i="2" s="1"/>
  <c r="AT20" i="2"/>
  <c r="AU20" i="2" s="1"/>
  <c r="AM21" i="2"/>
  <c r="AN21" i="2" s="1"/>
  <c r="AK21" i="2"/>
  <c r="M21" i="2" s="1"/>
  <c r="K30" i="1" s="1"/>
  <c r="AM20" i="2"/>
  <c r="AN20" i="2" s="1"/>
  <c r="AM19" i="2"/>
  <c r="AN19" i="2" s="1"/>
  <c r="AK20" i="2"/>
  <c r="M20" i="2" s="1"/>
  <c r="K29" i="1" s="1"/>
  <c r="AK19" i="2"/>
  <c r="M19" i="2" s="1"/>
  <c r="K28" i="1" s="1"/>
  <c r="AB21" i="2"/>
  <c r="AC21" i="2" s="1"/>
  <c r="AD20" i="2"/>
  <c r="AE20" i="2" s="1"/>
  <c r="X19" i="2"/>
  <c r="X21" i="2"/>
  <c r="AB20" i="2"/>
  <c r="AC20" i="2" s="1"/>
  <c r="Z19" i="2"/>
  <c r="AA19" i="2" s="1"/>
  <c r="Z20" i="3"/>
  <c r="W20" i="3"/>
  <c r="Z19" i="3"/>
  <c r="W19" i="3"/>
  <c r="Y21" i="2" l="1"/>
  <c r="H21" i="2"/>
  <c r="G30" i="1" s="1"/>
  <c r="Y20" i="2"/>
  <c r="H20" i="2"/>
  <c r="G29" i="1" s="1"/>
  <c r="Y19" i="2"/>
  <c r="H19" i="2"/>
  <c r="G28" i="1" s="1"/>
  <c r="AH21" i="2"/>
  <c r="L21" i="2"/>
  <c r="J30" i="1" s="1"/>
  <c r="AH20" i="2"/>
  <c r="L20" i="2"/>
  <c r="J29" i="1" s="1"/>
  <c r="AH19" i="2"/>
  <c r="L19" i="2"/>
  <c r="J28" i="1" s="1"/>
  <c r="AQ20" i="2"/>
  <c r="P20" i="2"/>
  <c r="M29" i="1" s="1"/>
  <c r="AQ21" i="2"/>
  <c r="P21" i="2"/>
  <c r="M30" i="1" s="1"/>
  <c r="P19" i="2"/>
  <c r="M28" i="1" s="1"/>
  <c r="AQ19" i="2"/>
  <c r="I19" i="2"/>
  <c r="H28" i="1" s="1"/>
  <c r="Q21" i="2"/>
  <c r="N30" i="1" s="1"/>
  <c r="I21" i="2"/>
  <c r="H30" i="1" s="1"/>
  <c r="AL21" i="2"/>
  <c r="Q20" i="2"/>
  <c r="N29" i="1" s="1"/>
  <c r="Q19" i="2"/>
  <c r="N28" i="1" s="1"/>
  <c r="AL20" i="2"/>
  <c r="AL19" i="2"/>
  <c r="I20" i="2"/>
  <c r="H29" i="1" s="1"/>
  <c r="Z18" i="3" l="1"/>
  <c r="W18" i="3"/>
  <c r="Z9" i="3"/>
  <c r="W9" i="3"/>
  <c r="AA24" i="15" l="1"/>
  <c r="AD24" i="15"/>
  <c r="Y30" i="15"/>
  <c r="AB30" i="15"/>
  <c r="W8" i="3" l="1"/>
  <c r="Z8" i="3"/>
  <c r="AD8" i="3"/>
  <c r="AG8" i="3"/>
  <c r="V8" i="3"/>
  <c r="AD9" i="3"/>
  <c r="AG9" i="3"/>
  <c r="V9" i="3"/>
  <c r="AD18" i="3"/>
  <c r="AG18" i="3"/>
  <c r="AD19" i="3"/>
  <c r="AG19" i="3"/>
  <c r="AD20" i="3"/>
  <c r="AG20" i="3"/>
  <c r="W22" i="3"/>
  <c r="Z22" i="3"/>
  <c r="AD22" i="3"/>
  <c r="AG22" i="3"/>
  <c r="AD23" i="3"/>
  <c r="AG23" i="3"/>
  <c r="AD24" i="3"/>
  <c r="AG24" i="3"/>
  <c r="AD25" i="3"/>
  <c r="AG25" i="3"/>
  <c r="W26" i="3"/>
  <c r="Z26" i="3"/>
  <c r="AD26" i="3"/>
  <c r="AG26" i="3"/>
  <c r="W27" i="3"/>
  <c r="Z27" i="3"/>
  <c r="AD27" i="3"/>
  <c r="AG27" i="3"/>
  <c r="W28" i="3"/>
  <c r="Z28" i="3"/>
  <c r="AD28" i="3"/>
  <c r="AG28" i="3"/>
  <c r="W29" i="3"/>
  <c r="Z29" i="3"/>
  <c r="AD29" i="3"/>
  <c r="AG29" i="3"/>
  <c r="W30" i="3"/>
  <c r="Z30" i="3"/>
  <c r="AD30" i="3"/>
  <c r="AG30" i="3"/>
  <c r="V30" i="3"/>
  <c r="W31" i="3"/>
  <c r="Z31" i="3"/>
  <c r="AD31" i="3"/>
  <c r="AG31" i="3"/>
  <c r="V31" i="3"/>
  <c r="W32" i="3"/>
  <c r="Z32" i="3"/>
  <c r="AD32" i="3"/>
  <c r="AG32" i="3"/>
  <c r="V32" i="3"/>
  <c r="W33" i="3"/>
  <c r="Z33" i="3"/>
  <c r="AD33" i="3"/>
  <c r="AG33" i="3"/>
  <c r="V33" i="3"/>
  <c r="W34" i="3"/>
  <c r="Z34" i="3"/>
  <c r="AD34" i="3"/>
  <c r="AG34" i="3"/>
  <c r="V34" i="3"/>
  <c r="W37" i="3"/>
  <c r="Z37" i="3"/>
  <c r="AD37" i="3"/>
  <c r="AG37" i="3"/>
  <c r="V37" i="3"/>
  <c r="W39" i="3"/>
  <c r="Z39" i="3"/>
  <c r="AD39" i="3"/>
  <c r="AG39" i="3"/>
  <c r="V39" i="3"/>
  <c r="W40" i="3"/>
  <c r="Z40" i="3"/>
  <c r="AD40" i="3"/>
  <c r="AG40" i="3"/>
  <c r="V40" i="3"/>
  <c r="AH20" i="3"/>
  <c r="AH19" i="3"/>
  <c r="AH18" i="3"/>
  <c r="AE20" i="3"/>
  <c r="AE19" i="3"/>
  <c r="AE18" i="3"/>
  <c r="AA40" i="3" l="1"/>
  <c r="AA37" i="3"/>
  <c r="X40" i="3"/>
  <c r="X37" i="3"/>
  <c r="AE30" i="3"/>
  <c r="AE9" i="3"/>
  <c r="AH9" i="3"/>
  <c r="AE22" i="3"/>
  <c r="AH22" i="3"/>
  <c r="AE23" i="3"/>
  <c r="AH23" i="3"/>
  <c r="AE24" i="3"/>
  <c r="AH24" i="3"/>
  <c r="AE25" i="3"/>
  <c r="AH25" i="3"/>
  <c r="AE26" i="3"/>
  <c r="AH26" i="3"/>
  <c r="AE27" i="3"/>
  <c r="AH27" i="3"/>
  <c r="AE28" i="3"/>
  <c r="AH28" i="3"/>
  <c r="AE29" i="3"/>
  <c r="AH29" i="3"/>
  <c r="AH30" i="3"/>
  <c r="AE31" i="3"/>
  <c r="AH31" i="3"/>
  <c r="AE32" i="3"/>
  <c r="AH32" i="3"/>
  <c r="X9" i="3"/>
  <c r="AA9" i="3"/>
  <c r="X18" i="3"/>
  <c r="AA18" i="3"/>
  <c r="X19" i="3"/>
  <c r="AA19" i="3"/>
  <c r="X20" i="3"/>
  <c r="AA20" i="3"/>
  <c r="X22" i="3"/>
  <c r="AA22" i="3"/>
  <c r="X23" i="3"/>
  <c r="AA23" i="3"/>
  <c r="X24" i="3"/>
  <c r="AA24" i="3"/>
  <c r="X25" i="3"/>
  <c r="AA25" i="3"/>
  <c r="X26" i="3"/>
  <c r="AA26" i="3"/>
  <c r="X27" i="3"/>
  <c r="AA27" i="3"/>
  <c r="X28" i="3"/>
  <c r="AA28" i="3"/>
  <c r="X29" i="3"/>
  <c r="AA29" i="3"/>
  <c r="X30" i="3"/>
  <c r="AA30" i="3"/>
  <c r="X31" i="3"/>
  <c r="AA31" i="3"/>
  <c r="X32" i="3"/>
  <c r="AA32" i="3"/>
  <c r="AH8" i="3"/>
  <c r="AE8" i="3"/>
  <c r="AA8" i="3"/>
  <c r="X8" i="3"/>
  <c r="L73" i="16" l="1"/>
  <c r="M73" i="16"/>
  <c r="L74" i="16"/>
  <c r="M74" i="16"/>
  <c r="U118" i="15"/>
  <c r="AH41" i="15" s="1"/>
  <c r="U117" i="15"/>
  <c r="AH40" i="15" s="1"/>
  <c r="U116" i="15"/>
  <c r="AH38" i="15" s="1"/>
  <c r="U115" i="15"/>
  <c r="AH37" i="15" s="1"/>
  <c r="K118" i="15"/>
  <c r="AA41" i="15" s="1"/>
  <c r="AA40" i="15"/>
  <c r="AA38" i="15"/>
  <c r="AA37" i="15"/>
  <c r="AH9" i="15"/>
  <c r="AH18" i="15"/>
  <c r="AH19" i="15"/>
  <c r="AH20" i="15"/>
  <c r="AH22" i="15"/>
  <c r="AH23" i="15"/>
  <c r="AH24" i="15"/>
  <c r="AH25" i="15"/>
  <c r="AH26" i="15"/>
  <c r="AH27" i="15"/>
  <c r="AH28" i="15"/>
  <c r="AK28" i="15"/>
  <c r="AH29" i="15"/>
  <c r="AK29" i="15"/>
  <c r="AH30" i="15"/>
  <c r="AH31" i="15"/>
  <c r="AK31" i="15"/>
  <c r="U110" i="15"/>
  <c r="AH32" i="15" s="1"/>
  <c r="V110" i="15"/>
  <c r="AK32" i="15" s="1"/>
  <c r="U111" i="15"/>
  <c r="AH33" i="15" s="1"/>
  <c r="V111" i="15"/>
  <c r="AK33" i="15" s="1"/>
  <c r="U112" i="15"/>
  <c r="AH34" i="15" s="1"/>
  <c r="V112" i="15"/>
  <c r="AK34" i="15" s="1"/>
  <c r="AH8" i="15"/>
  <c r="AK9" i="15"/>
  <c r="AK18" i="15"/>
  <c r="AK19" i="15"/>
  <c r="AK20" i="15"/>
  <c r="AK8" i="15"/>
  <c r="AD28" i="15"/>
  <c r="AD29" i="15"/>
  <c r="L110" i="15"/>
  <c r="AD32" i="15" s="1"/>
  <c r="L111" i="15"/>
  <c r="AD33" i="15" s="1"/>
  <c r="L112" i="15"/>
  <c r="AD34" i="15" s="1"/>
  <c r="AA9" i="15"/>
  <c r="AA22" i="15"/>
  <c r="AA23" i="15"/>
  <c r="AA26" i="15"/>
  <c r="AA27" i="15"/>
  <c r="AA28" i="15"/>
  <c r="AA29" i="15"/>
  <c r="AA30" i="15"/>
  <c r="K110" i="15"/>
  <c r="AA32" i="15" s="1"/>
  <c r="K111" i="15"/>
  <c r="AA33" i="15" s="1"/>
  <c r="K112" i="15"/>
  <c r="AA34" i="15" s="1"/>
  <c r="AA8" i="15"/>
  <c r="AD9" i="15"/>
  <c r="AD8" i="15"/>
  <c r="U78" i="15"/>
  <c r="AG41" i="15" s="1"/>
  <c r="U77" i="15"/>
  <c r="AG40" i="15" s="1"/>
  <c r="U76" i="15"/>
  <c r="AG38" i="15" s="1"/>
  <c r="U75" i="15"/>
  <c r="AG37" i="15" s="1"/>
  <c r="U69" i="15"/>
  <c r="AG31" i="15" s="1"/>
  <c r="U68" i="15"/>
  <c r="AG30" i="15" s="1"/>
  <c r="U65" i="15"/>
  <c r="AG27" i="15" s="1"/>
  <c r="U64" i="15"/>
  <c r="AG26" i="15" s="1"/>
  <c r="U63" i="15"/>
  <c r="AG25" i="15" s="1"/>
  <c r="U62" i="15"/>
  <c r="AG24" i="15" s="1"/>
  <c r="U60" i="15"/>
  <c r="AG22" i="15" s="1"/>
  <c r="U50" i="15"/>
  <c r="AG9" i="15" s="1"/>
  <c r="U56" i="15"/>
  <c r="AG18" i="15" s="1"/>
  <c r="U57" i="15"/>
  <c r="AG19" i="15" s="1"/>
  <c r="U58" i="15"/>
  <c r="AG20" i="15" s="1"/>
  <c r="U49" i="15"/>
  <c r="AG8" i="15" s="1"/>
  <c r="V50" i="15"/>
  <c r="AJ9" i="15" s="1"/>
  <c r="V56" i="15"/>
  <c r="AJ18" i="15" s="1"/>
  <c r="V57" i="15"/>
  <c r="AJ19" i="15" s="1"/>
  <c r="V58" i="15"/>
  <c r="AJ20" i="15" s="1"/>
  <c r="V49" i="15"/>
  <c r="AJ8" i="15" s="1"/>
  <c r="K78" i="15"/>
  <c r="Z41" i="15" s="1"/>
  <c r="K77" i="15"/>
  <c r="Z40" i="15" s="1"/>
  <c r="K76" i="15"/>
  <c r="Z38" i="15" s="1"/>
  <c r="K75" i="15"/>
  <c r="Z37" i="15" s="1"/>
  <c r="K69" i="15"/>
  <c r="Z31" i="15" s="1"/>
  <c r="AG35" i="2" s="1"/>
  <c r="L35" i="2" s="1"/>
  <c r="K68" i="15"/>
  <c r="Z30" i="15" s="1"/>
  <c r="Z27" i="15"/>
  <c r="K64" i="15"/>
  <c r="Z26" i="15" s="1"/>
  <c r="Z24" i="15"/>
  <c r="K60" i="15"/>
  <c r="Z22" i="15" s="1"/>
  <c r="K56" i="15"/>
  <c r="Z18" i="15" s="1"/>
  <c r="K49" i="15"/>
  <c r="Z8" i="15" s="1"/>
  <c r="L56" i="15"/>
  <c r="AC18" i="15" s="1"/>
  <c r="L49" i="15"/>
  <c r="AC8" i="15" s="1"/>
  <c r="U41" i="15"/>
  <c r="AF41" i="15" s="1"/>
  <c r="U40" i="15"/>
  <c r="AF40" i="15" s="1"/>
  <c r="U38" i="15"/>
  <c r="AF38" i="15" s="1"/>
  <c r="U37" i="15"/>
  <c r="AF37" i="15" s="1"/>
  <c r="AI28" i="15"/>
  <c r="AI29" i="15"/>
  <c r="V32" i="15"/>
  <c r="AI32" i="15" s="1"/>
  <c r="V33" i="15"/>
  <c r="AI33" i="15" s="1"/>
  <c r="V34" i="15"/>
  <c r="AI34" i="15" s="1"/>
  <c r="AF22" i="15"/>
  <c r="AF23" i="15"/>
  <c r="AF24" i="15"/>
  <c r="AF25" i="15"/>
  <c r="AF26" i="15"/>
  <c r="AF27" i="15"/>
  <c r="AF28" i="15"/>
  <c r="AF29" i="15"/>
  <c r="AF30" i="15"/>
  <c r="AF31" i="15"/>
  <c r="U32" i="15"/>
  <c r="AF32" i="15" s="1"/>
  <c r="U33" i="15"/>
  <c r="AF33" i="15" s="1"/>
  <c r="U34" i="15"/>
  <c r="AF34" i="15" s="1"/>
  <c r="AF9" i="15"/>
  <c r="AF18" i="15"/>
  <c r="AF19" i="15"/>
  <c r="AF20" i="15"/>
  <c r="AF8" i="15"/>
  <c r="AI9" i="15"/>
  <c r="AI18" i="15"/>
  <c r="AI19" i="15"/>
  <c r="AI20" i="15"/>
  <c r="AI8" i="15"/>
  <c r="K41" i="15"/>
  <c r="Y41" i="15" s="1"/>
  <c r="K40" i="15"/>
  <c r="Y40" i="15" s="1"/>
  <c r="K38" i="15"/>
  <c r="Y38" i="15" s="1"/>
  <c r="Y37" i="15"/>
  <c r="Y22" i="15"/>
  <c r="Y26" i="15"/>
  <c r="Y27" i="15"/>
  <c r="Y28" i="15"/>
  <c r="Y29" i="15"/>
  <c r="K32" i="15"/>
  <c r="Y32" i="15" s="1"/>
  <c r="K33" i="15"/>
  <c r="Y33" i="15" s="1"/>
  <c r="K34" i="15"/>
  <c r="Y34" i="15" s="1"/>
  <c r="AB28" i="15"/>
  <c r="AB29" i="15"/>
  <c r="L32" i="15"/>
  <c r="AB32" i="15" s="1"/>
  <c r="L33" i="15"/>
  <c r="AB33" i="15" s="1"/>
  <c r="L34" i="15"/>
  <c r="AB34" i="15" s="1"/>
  <c r="Y18" i="15"/>
  <c r="AB18" i="15"/>
  <c r="Y8" i="15"/>
  <c r="AB8" i="15"/>
  <c r="AH40" i="3"/>
  <c r="AH39" i="3"/>
  <c r="AH37" i="3"/>
  <c r="AE40" i="3"/>
  <c r="AE39" i="3"/>
  <c r="AE37" i="3"/>
  <c r="AE33" i="3"/>
  <c r="AH33" i="3"/>
  <c r="AE34" i="3"/>
  <c r="AH34" i="3"/>
  <c r="AA39" i="3"/>
  <c r="X39" i="3"/>
  <c r="AA33" i="3"/>
  <c r="AA34" i="3"/>
  <c r="X33" i="3"/>
  <c r="X34" i="3"/>
  <c r="AI23" i="2" l="1"/>
  <c r="AJ23" i="2" s="1"/>
  <c r="AG23" i="2"/>
  <c r="AH23" i="2" s="1"/>
  <c r="AM23" i="2"/>
  <c r="AN23" i="2" s="1"/>
  <c r="AK23" i="2"/>
  <c r="AL23" i="2" s="1"/>
  <c r="AM25" i="2"/>
  <c r="AN25" i="2" s="1"/>
  <c r="AK25" i="2"/>
  <c r="AL25" i="2" s="1"/>
  <c r="AM24" i="2"/>
  <c r="AN24" i="2" s="1"/>
  <c r="AK24" i="2"/>
  <c r="AL24" i="2" s="1"/>
  <c r="AK36" i="2"/>
  <c r="AK35" i="2"/>
  <c r="AG27" i="2"/>
  <c r="L27" i="2" s="1"/>
  <c r="T107" i="3"/>
  <c r="AI29" i="3" s="1"/>
  <c r="S107" i="3"/>
  <c r="AF29" i="3" s="1"/>
  <c r="K107" i="3"/>
  <c r="AB29" i="3" s="1"/>
  <c r="J107" i="3"/>
  <c r="Y29" i="3" s="1"/>
  <c r="T106" i="3"/>
  <c r="AI28" i="3" s="1"/>
  <c r="S106" i="3"/>
  <c r="AF28" i="3" s="1"/>
  <c r="K106" i="3"/>
  <c r="AB28" i="3" s="1"/>
  <c r="J106" i="3"/>
  <c r="Y28" i="3" s="1"/>
  <c r="T105" i="3"/>
  <c r="AI27" i="3" s="1"/>
  <c r="S105" i="3"/>
  <c r="AF27" i="3" s="1"/>
  <c r="K105" i="3"/>
  <c r="AB27" i="3" s="1"/>
  <c r="J105" i="3"/>
  <c r="Y27" i="3" s="1"/>
  <c r="T104" i="3"/>
  <c r="AI26" i="3" s="1"/>
  <c r="S104" i="3"/>
  <c r="AF26" i="3" s="1"/>
  <c r="K104" i="3"/>
  <c r="AB26" i="3" s="1"/>
  <c r="J104" i="3"/>
  <c r="Y26" i="3" s="1"/>
  <c r="T103" i="3"/>
  <c r="AI25" i="3" s="1"/>
  <c r="S103" i="3"/>
  <c r="AF25" i="3" s="1"/>
  <c r="K103" i="3"/>
  <c r="AB25" i="3" s="1"/>
  <c r="J103" i="3"/>
  <c r="Y25" i="3" s="1"/>
  <c r="T102" i="3"/>
  <c r="AI24" i="3" s="1"/>
  <c r="S102" i="3"/>
  <c r="AF24" i="3" s="1"/>
  <c r="K102" i="3"/>
  <c r="AB24" i="3" s="1"/>
  <c r="J102" i="3"/>
  <c r="Y24" i="3" s="1"/>
  <c r="T101" i="3"/>
  <c r="AI23" i="3" s="1"/>
  <c r="S101" i="3"/>
  <c r="AF23" i="3" s="1"/>
  <c r="K101" i="3"/>
  <c r="AB23" i="3" s="1"/>
  <c r="J101" i="3"/>
  <c r="Y23" i="3" s="1"/>
  <c r="T100" i="3"/>
  <c r="AI22" i="3" s="1"/>
  <c r="S100" i="3"/>
  <c r="K100" i="3"/>
  <c r="J100" i="3"/>
  <c r="T99" i="3"/>
  <c r="AI20" i="3" s="1"/>
  <c r="AD25" i="2" s="1"/>
  <c r="AE25" i="2" s="1"/>
  <c r="S99" i="3"/>
  <c r="AF20" i="3" s="1"/>
  <c r="AB25" i="2" s="1"/>
  <c r="AC25" i="2" s="1"/>
  <c r="K99" i="3"/>
  <c r="AB20" i="3" s="1"/>
  <c r="Z25" i="2" s="1"/>
  <c r="AA25" i="2" s="1"/>
  <c r="J99" i="3"/>
  <c r="Y20" i="3" s="1"/>
  <c r="X25" i="2" s="1"/>
  <c r="Y25" i="2" s="1"/>
  <c r="T98" i="3"/>
  <c r="AI19" i="3" s="1"/>
  <c r="AD24" i="2" s="1"/>
  <c r="AE24" i="2" s="1"/>
  <c r="S98" i="3"/>
  <c r="AF19" i="3" s="1"/>
  <c r="AB24" i="2" s="1"/>
  <c r="K98" i="3"/>
  <c r="AB19" i="3" s="1"/>
  <c r="Z24" i="2" s="1"/>
  <c r="AA24" i="2" s="1"/>
  <c r="J98" i="3"/>
  <c r="Y19" i="3" s="1"/>
  <c r="X24" i="2" s="1"/>
  <c r="H24" i="2" s="1"/>
  <c r="T97" i="3"/>
  <c r="AI18" i="3" s="1"/>
  <c r="AD23" i="2" s="1"/>
  <c r="AE23" i="2" s="1"/>
  <c r="S97" i="3"/>
  <c r="AF18" i="3" s="1"/>
  <c r="AB23" i="2" s="1"/>
  <c r="AC23" i="2" s="1"/>
  <c r="K97" i="3"/>
  <c r="AB18" i="3" s="1"/>
  <c r="Z23" i="2" s="1"/>
  <c r="AA23" i="2" s="1"/>
  <c r="J97" i="3"/>
  <c r="Y18" i="3" s="1"/>
  <c r="X23" i="2" s="1"/>
  <c r="Y23" i="2" s="1"/>
  <c r="T91" i="3"/>
  <c r="AI9" i="3" s="1"/>
  <c r="S91" i="3"/>
  <c r="AF9" i="3" s="1"/>
  <c r="K91" i="3"/>
  <c r="AB9" i="3" s="1"/>
  <c r="J91" i="3"/>
  <c r="Y9" i="3" s="1"/>
  <c r="X14" i="2" s="1"/>
  <c r="T90" i="3"/>
  <c r="AI8" i="3" s="1"/>
  <c r="S90" i="3"/>
  <c r="AF8" i="3" s="1"/>
  <c r="K90" i="3"/>
  <c r="AB8" i="3" s="1"/>
  <c r="J90" i="3"/>
  <c r="Y8" i="3" s="1"/>
  <c r="G37" i="1" l="1"/>
  <c r="Y24" i="2"/>
  <c r="Y22" i="3"/>
  <c r="Y21" i="3"/>
  <c r="X26" i="2" s="1"/>
  <c r="Y26" i="2" s="1"/>
  <c r="AB22" i="3"/>
  <c r="AB21" i="3"/>
  <c r="Z26" i="2" s="1"/>
  <c r="AA26" i="2" s="1"/>
  <c r="I24" i="2"/>
  <c r="H37" i="1" s="1"/>
  <c r="AC24" i="2"/>
  <c r="AF22" i="3"/>
  <c r="AF21" i="3"/>
  <c r="AB26" i="2" s="1"/>
  <c r="AC26" i="2" s="1"/>
  <c r="M24" i="2"/>
  <c r="AI31" i="15"/>
  <c r="K37" i="1" l="1"/>
  <c r="L37" i="1"/>
  <c r="AK26" i="15"/>
  <c r="AD26" i="15"/>
  <c r="AD27" i="15"/>
  <c r="L69" i="15" l="1"/>
  <c r="AC31" i="15" s="1"/>
  <c r="AI35" i="2" s="1"/>
  <c r="L68" i="15"/>
  <c r="AC30" i="15" s="1"/>
  <c r="L67" i="15"/>
  <c r="AC29" i="15" s="1"/>
  <c r="K67" i="15"/>
  <c r="Z29" i="15" s="1"/>
  <c r="AC28" i="15"/>
  <c r="Z28" i="15"/>
  <c r="AC27" i="15"/>
  <c r="L64" i="15"/>
  <c r="AC26" i="15" s="1"/>
  <c r="AC24" i="15"/>
  <c r="L60" i="15"/>
  <c r="AC22" i="15" s="1"/>
  <c r="AD23" i="15" l="1"/>
  <c r="AI26" i="15" l="1"/>
  <c r="G14" i="17" l="1"/>
  <c r="K36" i="17"/>
  <c r="G36" i="17"/>
  <c r="C36" i="17"/>
  <c r="K25" i="17"/>
  <c r="G25" i="17"/>
  <c r="C25" i="17"/>
  <c r="K14" i="17"/>
  <c r="C14" i="17"/>
  <c r="AK25" i="15" l="1"/>
  <c r="AK24" i="15"/>
  <c r="AK23" i="15"/>
  <c r="AK22" i="15"/>
  <c r="AD22" i="15"/>
  <c r="V60" i="15"/>
  <c r="AJ22" i="15" s="1"/>
  <c r="V62" i="15"/>
  <c r="AJ24" i="15" s="1"/>
  <c r="V63" i="15"/>
  <c r="AJ25" i="15" s="1"/>
  <c r="AI22" i="15"/>
  <c r="AI23" i="15"/>
  <c r="AI24" i="15"/>
  <c r="AI25" i="15"/>
  <c r="AB22" i="15"/>
  <c r="O38" i="15" l="1"/>
  <c r="V38" i="15" s="1"/>
  <c r="AI38" i="15" s="1"/>
  <c r="V40" i="15"/>
  <c r="AI40" i="15" s="1"/>
  <c r="O41" i="15"/>
  <c r="V41" i="15" s="1"/>
  <c r="AI41" i="15" s="1"/>
  <c r="AI37" i="15"/>
  <c r="E38" i="15"/>
  <c r="L38" i="15" s="1"/>
  <c r="AB38" i="15" s="1"/>
  <c r="E40" i="15"/>
  <c r="L40" i="15" s="1"/>
  <c r="AB40" i="15" s="1"/>
  <c r="E41" i="15"/>
  <c r="L41" i="15" s="1"/>
  <c r="AB41" i="15" s="1"/>
  <c r="AB37" i="15"/>
  <c r="O76" i="15"/>
  <c r="V76" i="15" s="1"/>
  <c r="AJ38" i="15" s="1"/>
  <c r="O77" i="15"/>
  <c r="V77" i="15" s="1"/>
  <c r="AJ40" i="15" s="1"/>
  <c r="O78" i="15"/>
  <c r="V78" i="15" s="1"/>
  <c r="AJ41" i="15" s="1"/>
  <c r="O75" i="15"/>
  <c r="V75" i="15" s="1"/>
  <c r="AJ37" i="15" s="1"/>
  <c r="E76" i="15"/>
  <c r="L76" i="15" s="1"/>
  <c r="AC38" i="15" s="1"/>
  <c r="E77" i="15"/>
  <c r="L77" i="15" s="1"/>
  <c r="AC40" i="15" s="1"/>
  <c r="E78" i="15"/>
  <c r="L78" i="15" s="1"/>
  <c r="AC41" i="15" s="1"/>
  <c r="E75" i="15"/>
  <c r="L75" i="15" s="1"/>
  <c r="AC37" i="15" s="1"/>
  <c r="V116" i="15"/>
  <c r="AK38" i="15" s="1"/>
  <c r="O117" i="15"/>
  <c r="V117" i="15" s="1"/>
  <c r="AK40" i="15" s="1"/>
  <c r="O118" i="15"/>
  <c r="V118" i="15" s="1"/>
  <c r="AK41" i="15" s="1"/>
  <c r="AK37" i="15"/>
  <c r="AD38" i="15"/>
  <c r="AD40" i="15"/>
  <c r="E118" i="15"/>
  <c r="L118" i="15" s="1"/>
  <c r="AD41" i="15" s="1"/>
  <c r="AD37" i="15"/>
  <c r="V72" i="15" l="1"/>
  <c r="AJ34" i="15" s="1"/>
  <c r="U72" i="15"/>
  <c r="AG34" i="15" s="1"/>
  <c r="L72" i="15"/>
  <c r="AC34" i="15" s="1"/>
  <c r="K72" i="15"/>
  <c r="Z34" i="15" s="1"/>
  <c r="AG38" i="2" s="1"/>
  <c r="L38" i="2" s="1"/>
  <c r="V71" i="15"/>
  <c r="AJ33" i="15" s="1"/>
  <c r="U71" i="15"/>
  <c r="AG33" i="15" s="1"/>
  <c r="L71" i="15"/>
  <c r="AC33" i="15" s="1"/>
  <c r="AI37" i="2" s="1"/>
  <c r="K71" i="15"/>
  <c r="Z33" i="15" s="1"/>
  <c r="AG37" i="2" s="1"/>
  <c r="L37" i="2" s="1"/>
  <c r="V70" i="15"/>
  <c r="AJ32" i="15" s="1"/>
  <c r="U70" i="15"/>
  <c r="AG32" i="15" s="1"/>
  <c r="L70" i="15"/>
  <c r="AC32" i="15" s="1"/>
  <c r="AI36" i="2" s="1"/>
  <c r="K70" i="15"/>
  <c r="Z32" i="15" s="1"/>
  <c r="AG36" i="2" s="1"/>
  <c r="L36" i="2" s="1"/>
  <c r="V67" i="15"/>
  <c r="AJ29" i="15" s="1"/>
  <c r="U67" i="15"/>
  <c r="AG29" i="15" s="1"/>
  <c r="AJ28" i="15"/>
  <c r="AG28" i="15"/>
  <c r="V64" i="15" l="1"/>
  <c r="AJ26" i="15" s="1"/>
  <c r="V69" i="15"/>
  <c r="AJ31" i="15" s="1"/>
  <c r="AM35" i="2" s="1"/>
  <c r="V68" i="15"/>
  <c r="AJ30" i="15" s="1"/>
  <c r="V65" i="15"/>
  <c r="AJ27" i="15" s="1"/>
  <c r="AK27" i="15"/>
  <c r="AK30" i="15"/>
  <c r="AD30" i="15"/>
  <c r="AI30" i="15" l="1"/>
  <c r="AI27" i="15"/>
  <c r="AB27" i="15"/>
  <c r="AB26" i="15"/>
  <c r="Y8" i="16" l="1"/>
  <c r="Y9" i="16"/>
  <c r="Y18" i="16"/>
  <c r="Y19" i="16"/>
  <c r="Y20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7" i="16"/>
  <c r="Y38" i="16"/>
  <c r="Y40" i="16"/>
  <c r="W114" i="16" l="1"/>
  <c r="AL34" i="16" s="1"/>
  <c r="V114" i="16"/>
  <c r="AI34" i="16" s="1"/>
  <c r="M114" i="16"/>
  <c r="AE34" i="16" s="1"/>
  <c r="L114" i="16"/>
  <c r="AB34" i="16" s="1"/>
  <c r="W113" i="16"/>
  <c r="AL33" i="16" s="1"/>
  <c r="V113" i="16"/>
  <c r="AI33" i="16" s="1"/>
  <c r="M113" i="16"/>
  <c r="AE33" i="16" s="1"/>
  <c r="L113" i="16"/>
  <c r="AB33" i="16" s="1"/>
  <c r="AL32" i="16"/>
  <c r="AI32" i="16"/>
  <c r="AE32" i="16"/>
  <c r="AB32" i="16"/>
  <c r="AL31" i="16"/>
  <c r="AI31" i="16"/>
  <c r="AE31" i="16"/>
  <c r="AB31" i="16"/>
  <c r="AL30" i="16"/>
  <c r="AI30" i="16"/>
  <c r="AE30" i="16"/>
  <c r="AB30" i="16"/>
  <c r="AL29" i="16"/>
  <c r="AI29" i="16"/>
  <c r="AE29" i="16"/>
  <c r="AB29" i="16"/>
  <c r="AL28" i="16"/>
  <c r="AI28" i="16"/>
  <c r="AE28" i="16"/>
  <c r="AB28" i="16"/>
  <c r="AL27" i="16"/>
  <c r="AI27" i="16"/>
  <c r="AE27" i="16"/>
  <c r="AB27" i="16"/>
  <c r="AL26" i="16"/>
  <c r="AI26" i="16"/>
  <c r="AE26" i="16"/>
  <c r="AB26" i="16"/>
  <c r="AL25" i="16"/>
  <c r="AI25" i="16"/>
  <c r="AE25" i="16"/>
  <c r="AB25" i="16"/>
  <c r="AL24" i="16"/>
  <c r="AI24" i="16"/>
  <c r="AE24" i="16"/>
  <c r="AB24" i="16"/>
  <c r="AL23" i="16"/>
  <c r="AI23" i="16"/>
  <c r="AE23" i="16"/>
  <c r="AB23" i="16"/>
  <c r="AL22" i="16"/>
  <c r="AI22" i="16"/>
  <c r="AE22" i="16"/>
  <c r="AB22" i="16"/>
  <c r="AL20" i="16"/>
  <c r="AI20" i="16"/>
  <c r="AE20" i="16"/>
  <c r="AB20" i="16"/>
  <c r="AL19" i="16"/>
  <c r="AI19" i="16"/>
  <c r="AE19" i="16"/>
  <c r="AB19" i="16"/>
  <c r="AL18" i="16"/>
  <c r="AI18" i="16"/>
  <c r="AE18" i="16"/>
  <c r="AB18" i="16"/>
  <c r="AL9" i="16"/>
  <c r="AI9" i="16"/>
  <c r="AE9" i="16"/>
  <c r="AB9" i="16"/>
  <c r="AL8" i="16"/>
  <c r="AI8" i="16"/>
  <c r="AE8" i="16"/>
  <c r="AB8" i="16"/>
  <c r="AK34" i="16"/>
  <c r="AH34" i="16"/>
  <c r="AD34" i="16"/>
  <c r="AA34" i="16"/>
  <c r="AK33" i="16"/>
  <c r="AH33" i="16"/>
  <c r="AD33" i="16"/>
  <c r="AA33" i="16"/>
  <c r="AK32" i="16"/>
  <c r="AH32" i="16"/>
  <c r="AD32" i="16"/>
  <c r="AA32" i="16"/>
  <c r="AK31" i="16"/>
  <c r="AH31" i="16"/>
  <c r="AD31" i="16"/>
  <c r="AA31" i="16"/>
  <c r="AK30" i="16"/>
  <c r="AH30" i="16"/>
  <c r="AD30" i="16"/>
  <c r="AA30" i="16"/>
  <c r="AK29" i="16"/>
  <c r="AH29" i="16"/>
  <c r="AA29" i="16"/>
  <c r="AK28" i="16"/>
  <c r="AH28" i="16"/>
  <c r="AD28" i="16"/>
  <c r="AA28" i="16"/>
  <c r="AK27" i="16"/>
  <c r="AH27" i="16"/>
  <c r="AD27" i="16"/>
  <c r="AA27" i="16"/>
  <c r="AK26" i="16"/>
  <c r="AH26" i="16"/>
  <c r="AD26" i="16"/>
  <c r="AA26" i="16"/>
  <c r="AK25" i="16"/>
  <c r="AH25" i="16"/>
  <c r="AD25" i="16"/>
  <c r="AA25" i="16"/>
  <c r="AK24" i="16"/>
  <c r="AH24" i="16"/>
  <c r="AD24" i="16"/>
  <c r="AA24" i="16"/>
  <c r="AH23" i="16"/>
  <c r="AD23" i="16"/>
  <c r="AA23" i="16"/>
  <c r="AK22" i="16"/>
  <c r="AH22" i="16"/>
  <c r="AD22" i="16"/>
  <c r="AA22" i="16"/>
  <c r="AK20" i="16"/>
  <c r="AH20" i="16"/>
  <c r="AD20" i="16"/>
  <c r="AA20" i="16"/>
  <c r="AK19" i="16"/>
  <c r="AH19" i="16"/>
  <c r="AD19" i="16"/>
  <c r="AA19" i="16"/>
  <c r="AH18" i="16"/>
  <c r="AD18" i="16"/>
  <c r="AA18" i="16"/>
  <c r="AH9" i="16"/>
  <c r="AD9" i="16"/>
  <c r="AA9" i="16"/>
  <c r="AK8" i="16"/>
  <c r="AH8" i="16"/>
  <c r="AD8" i="16"/>
  <c r="AA8" i="16"/>
  <c r="W120" i="16"/>
  <c r="AL40" i="16" s="1"/>
  <c r="V120" i="16"/>
  <c r="AI40" i="16" s="1"/>
  <c r="M120" i="16"/>
  <c r="AE40" i="16" s="1"/>
  <c r="L120" i="16"/>
  <c r="AB40" i="16" s="1"/>
  <c r="W119" i="16"/>
  <c r="AL39" i="16" s="1"/>
  <c r="V119" i="16"/>
  <c r="AI39" i="16" s="1"/>
  <c r="M119" i="16"/>
  <c r="AE39" i="16" s="1"/>
  <c r="L119" i="16"/>
  <c r="AB39" i="16" s="1"/>
  <c r="W118" i="16"/>
  <c r="AL38" i="16" s="1"/>
  <c r="V118" i="16"/>
  <c r="AI38" i="16" s="1"/>
  <c r="M118" i="16"/>
  <c r="AE38" i="16" s="1"/>
  <c r="L118" i="16"/>
  <c r="AB38" i="16" s="1"/>
  <c r="W117" i="16"/>
  <c r="AL37" i="16" s="1"/>
  <c r="V117" i="16"/>
  <c r="AI37" i="16" s="1"/>
  <c r="M117" i="16"/>
  <c r="AE37" i="16" s="1"/>
  <c r="L117" i="16"/>
  <c r="AB37" i="16" s="1"/>
  <c r="AK40" i="16"/>
  <c r="AH40" i="16"/>
  <c r="AD40" i="16"/>
  <c r="AA40" i="16"/>
  <c r="AK39" i="16"/>
  <c r="AH39" i="16"/>
  <c r="AD39" i="16"/>
  <c r="AA39" i="16"/>
  <c r="AK38" i="16"/>
  <c r="AH38" i="16"/>
  <c r="AD38" i="16"/>
  <c r="AA38" i="16"/>
  <c r="AK37" i="16"/>
  <c r="AH37" i="16"/>
  <c r="AD37" i="16"/>
  <c r="AA37" i="16"/>
  <c r="AJ40" i="16"/>
  <c r="AG40" i="16"/>
  <c r="AC40" i="16"/>
  <c r="Z40" i="16"/>
  <c r="AJ39" i="16"/>
  <c r="AG39" i="16"/>
  <c r="AC39" i="16"/>
  <c r="Z39" i="16"/>
  <c r="AJ38" i="16"/>
  <c r="AG38" i="16"/>
  <c r="AC38" i="16"/>
  <c r="Z38" i="16"/>
  <c r="AJ37" i="16"/>
  <c r="AG37" i="16"/>
  <c r="AC37" i="16"/>
  <c r="Z37" i="16"/>
  <c r="AJ34" i="16"/>
  <c r="AC34" i="16"/>
  <c r="Z34" i="16"/>
  <c r="AJ33" i="16"/>
  <c r="AG33" i="16"/>
  <c r="AC33" i="16"/>
  <c r="Z33" i="16"/>
  <c r="AJ32" i="16"/>
  <c r="AG32" i="16"/>
  <c r="AC32" i="16"/>
  <c r="Z32" i="16"/>
  <c r="AJ31" i="16"/>
  <c r="AG31" i="16"/>
  <c r="AC31" i="16"/>
  <c r="Z31" i="16"/>
  <c r="AJ30" i="16"/>
  <c r="AG30" i="16"/>
  <c r="AC30" i="16"/>
  <c r="Z30" i="16"/>
  <c r="AJ29" i="16"/>
  <c r="AG29" i="16"/>
  <c r="AC29" i="16"/>
  <c r="Z29" i="16"/>
  <c r="AJ28" i="16"/>
  <c r="AG28" i="16"/>
  <c r="AC28" i="16"/>
  <c r="Z28" i="16"/>
  <c r="AJ27" i="16"/>
  <c r="AG27" i="16"/>
  <c r="AC27" i="16"/>
  <c r="Z27" i="16"/>
  <c r="AJ26" i="16"/>
  <c r="AG26" i="16"/>
  <c r="AC26" i="16"/>
  <c r="Z26" i="16"/>
  <c r="AJ25" i="16"/>
  <c r="AG25" i="16"/>
  <c r="AC25" i="16"/>
  <c r="Z25" i="16"/>
  <c r="AJ24" i="16"/>
  <c r="AG24" i="16"/>
  <c r="AC24" i="16"/>
  <c r="Z24" i="16"/>
  <c r="AJ23" i="16"/>
  <c r="AG23" i="16"/>
  <c r="AC23" i="16"/>
  <c r="Z23" i="16"/>
  <c r="AJ22" i="16"/>
  <c r="AG22" i="16"/>
  <c r="AC22" i="16"/>
  <c r="Z22" i="16"/>
  <c r="AJ20" i="16"/>
  <c r="AG20" i="16"/>
  <c r="AC20" i="16"/>
  <c r="Z20" i="16"/>
  <c r="AJ19" i="16"/>
  <c r="AG19" i="16"/>
  <c r="AC19" i="16"/>
  <c r="Z19" i="16"/>
  <c r="AJ18" i="16"/>
  <c r="AG18" i="16"/>
  <c r="AC18" i="16"/>
  <c r="Z18" i="16"/>
  <c r="AJ9" i="16"/>
  <c r="AG9" i="16"/>
  <c r="AC9" i="16"/>
  <c r="Z9" i="16"/>
  <c r="AJ8" i="16"/>
  <c r="AG8" i="16"/>
  <c r="Z8" i="16"/>
  <c r="AP43" i="2" l="1"/>
  <c r="AR43" i="2"/>
  <c r="AS43" i="2" s="1"/>
  <c r="AT43" i="2"/>
  <c r="AU43" i="2" s="1"/>
  <c r="AV43" i="2"/>
  <c r="AV24" i="2"/>
  <c r="AW24" i="2" s="1"/>
  <c r="AR25" i="2"/>
  <c r="AS25" i="2" s="1"/>
  <c r="AV25" i="2"/>
  <c r="AW25" i="2" s="1"/>
  <c r="AP23" i="2"/>
  <c r="AQ23" i="2" s="1"/>
  <c r="AR24" i="2"/>
  <c r="AS24" i="2" s="1"/>
  <c r="AT23" i="2"/>
  <c r="AU23" i="2" s="1"/>
  <c r="AR23" i="2"/>
  <c r="AS23" i="2" s="1"/>
  <c r="AP25" i="2"/>
  <c r="AQ25" i="2" s="1"/>
  <c r="AP24" i="2"/>
  <c r="AT24" i="2"/>
  <c r="AT25" i="2"/>
  <c r="AU25" i="2" s="1"/>
  <c r="AT14" i="2"/>
  <c r="AU14" i="2" s="1"/>
  <c r="AP13" i="2"/>
  <c r="AP14" i="2"/>
  <c r="AV42" i="2"/>
  <c r="AW42" i="2" s="1"/>
  <c r="AV34" i="2"/>
  <c r="AW34" i="2" s="1"/>
  <c r="AV38" i="2"/>
  <c r="AW38" i="2" s="1"/>
  <c r="AD29" i="16"/>
  <c r="AR34" i="2" s="1"/>
  <c r="AS34" i="2" s="1"/>
  <c r="AV35" i="2"/>
  <c r="AW35" i="2" s="1"/>
  <c r="AV39" i="2"/>
  <c r="AW39" i="2" s="1"/>
  <c r="AV46" i="2"/>
  <c r="AW46" i="2" s="1"/>
  <c r="AV44" i="2"/>
  <c r="AW44" i="2" s="1"/>
  <c r="AV32" i="2"/>
  <c r="AW32" i="2" s="1"/>
  <c r="AV33" i="2"/>
  <c r="AW33" i="2" s="1"/>
  <c r="AV45" i="2"/>
  <c r="AW45" i="2" s="1"/>
  <c r="AV36" i="2"/>
  <c r="AW36" i="2" s="1"/>
  <c r="AV31" i="2"/>
  <c r="AW31" i="2" s="1"/>
  <c r="AK9" i="16"/>
  <c r="AV14" i="2" s="1"/>
  <c r="AW14" i="2" s="1"/>
  <c r="AK18" i="16"/>
  <c r="AV23" i="2" s="1"/>
  <c r="AW23" i="2" s="1"/>
  <c r="AK23" i="16"/>
  <c r="AV28" i="2" s="1"/>
  <c r="AW28" i="2" s="1"/>
  <c r="AC8" i="16"/>
  <c r="AR13" i="2" s="1"/>
  <c r="AS13" i="2" s="1"/>
  <c r="AV30" i="2"/>
  <c r="AW30" i="2" s="1"/>
  <c r="AV29" i="2"/>
  <c r="AW29" i="2" s="1"/>
  <c r="AV27" i="2"/>
  <c r="AW27" i="2" s="1"/>
  <c r="AV37" i="2"/>
  <c r="AW37" i="2" s="1"/>
  <c r="AR39" i="2"/>
  <c r="AS39" i="2" s="1"/>
  <c r="AR46" i="2"/>
  <c r="AS46" i="2" s="1"/>
  <c r="AR28" i="2"/>
  <c r="AS28" i="2" s="1"/>
  <c r="AT46" i="2"/>
  <c r="AU46" i="2" s="1"/>
  <c r="AT38" i="2"/>
  <c r="AU38" i="2" s="1"/>
  <c r="AP28" i="2"/>
  <c r="AP35" i="2"/>
  <c r="AP39" i="2"/>
  <c r="AP38" i="2"/>
  <c r="AP46" i="2"/>
  <c r="AQ46" i="2" s="1"/>
  <c r="AP34" i="2"/>
  <c r="AR38" i="2"/>
  <c r="AS38" i="2" s="1"/>
  <c r="AR35" i="2"/>
  <c r="AS35" i="2" s="1"/>
  <c r="AP32" i="2"/>
  <c r="AT39" i="2"/>
  <c r="AU39" i="2" s="1"/>
  <c r="AR27" i="2"/>
  <c r="AS27" i="2" s="1"/>
  <c r="AP42" i="2"/>
  <c r="AQ42" i="2" s="1"/>
  <c r="AP36" i="2"/>
  <c r="AP29" i="2"/>
  <c r="AT27" i="2"/>
  <c r="AU27" i="2" s="1"/>
  <c r="AT28" i="2"/>
  <c r="AU28" i="2" s="1"/>
  <c r="AT29" i="2"/>
  <c r="AU29" i="2" s="1"/>
  <c r="AT30" i="2"/>
  <c r="AU30" i="2" s="1"/>
  <c r="AT31" i="2"/>
  <c r="AU31" i="2" s="1"/>
  <c r="AT32" i="2"/>
  <c r="AU32" i="2" s="1"/>
  <c r="AT33" i="2"/>
  <c r="AU33" i="2" s="1"/>
  <c r="AT34" i="2"/>
  <c r="AU34" i="2" s="1"/>
  <c r="AT35" i="2"/>
  <c r="AU35" i="2" s="1"/>
  <c r="AT36" i="2"/>
  <c r="AU36" i="2" s="1"/>
  <c r="AT37" i="2"/>
  <c r="AU37" i="2" s="1"/>
  <c r="AV13" i="2"/>
  <c r="AW13" i="2" s="1"/>
  <c r="AT13" i="2"/>
  <c r="AU13" i="2" s="1"/>
  <c r="AT42" i="2"/>
  <c r="AU42" i="2" s="1"/>
  <c r="AT44" i="2"/>
  <c r="AU44" i="2" s="1"/>
  <c r="AT45" i="2"/>
  <c r="AU45" i="2" s="1"/>
  <c r="AR45" i="2"/>
  <c r="AS45" i="2" s="1"/>
  <c r="AR44" i="2"/>
  <c r="AS44" i="2" s="1"/>
  <c r="AR42" i="2"/>
  <c r="AS42" i="2" s="1"/>
  <c r="AR37" i="2"/>
  <c r="AS37" i="2" s="1"/>
  <c r="AR36" i="2"/>
  <c r="AS36" i="2" s="1"/>
  <c r="AR33" i="2"/>
  <c r="AS33" i="2" s="1"/>
  <c r="AR32" i="2"/>
  <c r="AS32" i="2" s="1"/>
  <c r="AR31" i="2"/>
  <c r="AS31" i="2" s="1"/>
  <c r="AR30" i="2"/>
  <c r="AS30" i="2" s="1"/>
  <c r="AR29" i="2"/>
  <c r="AS29" i="2" s="1"/>
  <c r="AR14" i="2"/>
  <c r="AS14" i="2" s="1"/>
  <c r="AP45" i="2"/>
  <c r="AQ45" i="2" s="1"/>
  <c r="AP44" i="2"/>
  <c r="AQ44" i="2" s="1"/>
  <c r="AP37" i="2"/>
  <c r="AP33" i="2"/>
  <c r="AP31" i="2"/>
  <c r="AP30" i="2"/>
  <c r="AP27" i="2"/>
  <c r="AU24" i="2" l="1"/>
  <c r="Q24" i="2"/>
  <c r="AQ24" i="2"/>
  <c r="P24" i="2"/>
  <c r="M37" i="1" s="1"/>
  <c r="AW43" i="2"/>
  <c r="Q43" i="2"/>
  <c r="AQ43" i="2"/>
  <c r="P43" i="2"/>
  <c r="N37" i="1"/>
  <c r="P38" i="2"/>
  <c r="AQ38" i="2"/>
  <c r="P39" i="2"/>
  <c r="AQ39" i="2"/>
  <c r="P23" i="2"/>
  <c r="M36" i="1" s="1"/>
  <c r="P25" i="2"/>
  <c r="M38" i="1" s="1"/>
  <c r="P26" i="2"/>
  <c r="M39" i="1" s="1"/>
  <c r="AQ33" i="2"/>
  <c r="P33" i="2"/>
  <c r="M64" i="1" s="1"/>
  <c r="AQ36" i="2"/>
  <c r="P36" i="2"/>
  <c r="AQ34" i="2"/>
  <c r="P34" i="2"/>
  <c r="AQ35" i="2"/>
  <c r="P35" i="2"/>
  <c r="AQ32" i="2"/>
  <c r="P32" i="2"/>
  <c r="AQ31" i="2"/>
  <c r="P31" i="2"/>
  <c r="AQ14" i="2"/>
  <c r="P14" i="2"/>
  <c r="AQ28" i="2"/>
  <c r="P28" i="2"/>
  <c r="AQ37" i="2"/>
  <c r="P37" i="2"/>
  <c r="AQ30" i="2"/>
  <c r="P30" i="2"/>
  <c r="AQ29" i="2"/>
  <c r="P29" i="2"/>
  <c r="AQ27" i="2"/>
  <c r="P27" i="2"/>
  <c r="AQ13" i="2"/>
  <c r="P13" i="2"/>
  <c r="Q35" i="2"/>
  <c r="Q34" i="2"/>
  <c r="Q33" i="2"/>
  <c r="N64" i="1" s="1"/>
  <c r="Q36" i="2"/>
  <c r="Q32" i="2"/>
  <c r="Q31" i="2"/>
  <c r="Q30" i="2"/>
  <c r="Q28" i="2"/>
  <c r="Q37" i="2"/>
  <c r="Q29" i="2"/>
  <c r="Q27" i="2"/>
  <c r="Q26" i="2"/>
  <c r="Q25" i="2"/>
  <c r="Q23" i="2"/>
  <c r="Q14" i="2"/>
  <c r="Q13" i="2"/>
  <c r="AH35" i="2"/>
  <c r="AG29" i="2"/>
  <c r="L25" i="2"/>
  <c r="J38" i="1" s="1"/>
  <c r="AG13" i="2"/>
  <c r="AH13" i="2" s="1"/>
  <c r="K117" i="3"/>
  <c r="AB40" i="3" s="1"/>
  <c r="J117" i="3"/>
  <c r="Y40" i="3" s="1"/>
  <c r="K116" i="3"/>
  <c r="AB39" i="3" s="1"/>
  <c r="J116" i="3"/>
  <c r="Y39" i="3" s="1"/>
  <c r="X44" i="2" s="1"/>
  <c r="K115" i="3"/>
  <c r="AB37" i="3" s="1"/>
  <c r="Z42" i="2" s="1"/>
  <c r="J115" i="3"/>
  <c r="Y37" i="3" s="1"/>
  <c r="K112" i="3"/>
  <c r="AB34" i="3" s="1"/>
  <c r="J112" i="3"/>
  <c r="Y34" i="3" s="1"/>
  <c r="K111" i="3"/>
  <c r="AB33" i="3" s="1"/>
  <c r="J111" i="3"/>
  <c r="Y33" i="3" s="1"/>
  <c r="K110" i="3"/>
  <c r="AB32" i="3" s="1"/>
  <c r="J110" i="3"/>
  <c r="Y32" i="3" s="1"/>
  <c r="K109" i="3"/>
  <c r="AB31" i="3" s="1"/>
  <c r="J109" i="3"/>
  <c r="Y31" i="3" s="1"/>
  <c r="K108" i="3"/>
  <c r="AB30" i="3" s="1"/>
  <c r="J108" i="3"/>
  <c r="Y30" i="3" s="1"/>
  <c r="T117" i="3"/>
  <c r="AI40" i="3" s="1"/>
  <c r="S117" i="3"/>
  <c r="AF40" i="3" s="1"/>
  <c r="T116" i="3"/>
  <c r="AI39" i="3" s="1"/>
  <c r="S116" i="3"/>
  <c r="T115" i="3"/>
  <c r="AI37" i="3" s="1"/>
  <c r="S115" i="3"/>
  <c r="AF37" i="3" s="1"/>
  <c r="T112" i="3"/>
  <c r="AI34" i="3" s="1"/>
  <c r="S112" i="3"/>
  <c r="AF34" i="3" s="1"/>
  <c r="T111" i="3"/>
  <c r="AI33" i="3" s="1"/>
  <c r="S111" i="3"/>
  <c r="AF33" i="3" s="1"/>
  <c r="T110" i="3"/>
  <c r="AI32" i="3" s="1"/>
  <c r="S110" i="3"/>
  <c r="AF32" i="3" s="1"/>
  <c r="T109" i="3"/>
  <c r="AI31" i="3" s="1"/>
  <c r="S109" i="3"/>
  <c r="AF31" i="3" s="1"/>
  <c r="T108" i="3"/>
  <c r="AI30" i="3" s="1"/>
  <c r="S108" i="3"/>
  <c r="AF30" i="3" s="1"/>
  <c r="AF39" i="3" l="1"/>
  <c r="AF38" i="3"/>
  <c r="AB43" i="2" s="1"/>
  <c r="N34" i="1"/>
  <c r="N39" i="1"/>
  <c r="N33" i="1"/>
  <c r="N38" i="1"/>
  <c r="N32" i="1"/>
  <c r="N36" i="1"/>
  <c r="AH29" i="2"/>
  <c r="L29" i="2"/>
  <c r="AG39" i="2"/>
  <c r="AG31" i="2"/>
  <c r="AK38" i="2"/>
  <c r="AL38" i="2" s="1"/>
  <c r="X42" i="2"/>
  <c r="AI38" i="2"/>
  <c r="AJ38" i="2" s="1"/>
  <c r="Z39" i="2"/>
  <c r="X39" i="2"/>
  <c r="AI39" i="2"/>
  <c r="AJ39" i="2" s="1"/>
  <c r="AI33" i="2"/>
  <c r="AJ33" i="2" s="1"/>
  <c r="Z38" i="2"/>
  <c r="AK39" i="2"/>
  <c r="X38" i="2"/>
  <c r="AM39" i="2"/>
  <c r="AN39" i="2" s="1"/>
  <c r="Z37" i="2"/>
  <c r="AG14" i="2"/>
  <c r="AG30" i="2"/>
  <c r="AG32" i="2"/>
  <c r="AH36" i="2"/>
  <c r="AG34" i="2"/>
  <c r="AB46" i="2"/>
  <c r="AH37" i="2"/>
  <c r="Y44" i="2"/>
  <c r="X33" i="2"/>
  <c r="AA42" i="2"/>
  <c r="AM38" i="2"/>
  <c r="AN38" i="2" s="1"/>
  <c r="X37" i="2"/>
  <c r="AK37" i="2"/>
  <c r="AI34" i="2"/>
  <c r="AJ34" i="2" s="1"/>
  <c r="Z36" i="2"/>
  <c r="Z46" i="2"/>
  <c r="AG33" i="2"/>
  <c r="X35" i="2"/>
  <c r="AM37" i="2"/>
  <c r="AN37" i="2" s="1"/>
  <c r="X36" i="2"/>
  <c r="Z35" i="2"/>
  <c r="AH27" i="2"/>
  <c r="X46" i="2"/>
  <c r="Y46" i="2" s="1"/>
  <c r="AJ37" i="2"/>
  <c r="Z45" i="2"/>
  <c r="X45" i="2"/>
  <c r="Y45" i="2" s="1"/>
  <c r="Z44" i="2"/>
  <c r="AA44" i="2" s="1"/>
  <c r="Z33" i="2"/>
  <c r="AG28" i="2"/>
  <c r="AH38" i="2"/>
  <c r="AM43" i="2"/>
  <c r="AN43" i="2" s="1"/>
  <c r="AM44" i="2"/>
  <c r="AM45" i="2"/>
  <c r="AN45" i="2" s="1"/>
  <c r="AM46" i="2"/>
  <c r="AN46" i="2" s="1"/>
  <c r="AK46" i="2"/>
  <c r="AL46" i="2" s="1"/>
  <c r="AK45" i="2"/>
  <c r="AL45" i="2" s="1"/>
  <c r="AK44" i="2"/>
  <c r="AL44" i="2" s="1"/>
  <c r="AK43" i="2"/>
  <c r="AL43" i="2" s="1"/>
  <c r="AI43" i="2"/>
  <c r="AJ43" i="2" s="1"/>
  <c r="AI44" i="2"/>
  <c r="AJ44" i="2" s="1"/>
  <c r="AI45" i="2"/>
  <c r="AJ45" i="2" s="1"/>
  <c r="AI46" i="2"/>
  <c r="AJ46" i="2" s="1"/>
  <c r="AG46" i="2"/>
  <c r="AH46" i="2" s="1"/>
  <c r="AG45" i="2"/>
  <c r="AH45" i="2" s="1"/>
  <c r="AG44" i="2"/>
  <c r="AG43" i="2"/>
  <c r="AH43" i="2" s="1"/>
  <c r="AK33" i="2"/>
  <c r="AK34" i="2"/>
  <c r="AM33" i="2"/>
  <c r="AN33" i="2" s="1"/>
  <c r="AM34" i="2"/>
  <c r="AN34" i="2" s="1"/>
  <c r="AM36" i="2"/>
  <c r="AN36" i="2" s="1"/>
  <c r="AN35" i="2"/>
  <c r="AM32" i="2"/>
  <c r="AN32" i="2" s="1"/>
  <c r="AK32" i="2"/>
  <c r="AM31" i="2"/>
  <c r="AN31" i="2" s="1"/>
  <c r="AK31" i="2"/>
  <c r="AK30" i="2"/>
  <c r="AM30" i="2"/>
  <c r="AN30" i="2" s="1"/>
  <c r="AK29" i="2"/>
  <c r="AM29" i="2"/>
  <c r="AN29" i="2" s="1"/>
  <c r="AK28" i="2"/>
  <c r="AM28" i="2"/>
  <c r="AN28" i="2" s="1"/>
  <c r="AM27" i="2"/>
  <c r="AN27" i="2" s="1"/>
  <c r="AK27" i="2"/>
  <c r="AM14" i="2"/>
  <c r="AN14" i="2" s="1"/>
  <c r="AK14" i="2"/>
  <c r="AM13" i="2"/>
  <c r="AN13" i="2" s="1"/>
  <c r="AK13" i="2"/>
  <c r="AJ36" i="2"/>
  <c r="AJ35" i="2"/>
  <c r="AI32" i="2"/>
  <c r="AJ32" i="2" s="1"/>
  <c r="AI31" i="2"/>
  <c r="AJ31" i="2" s="1"/>
  <c r="AI30" i="2"/>
  <c r="AJ30" i="2" s="1"/>
  <c r="AI29" i="2"/>
  <c r="AJ29" i="2" s="1"/>
  <c r="AI28" i="2"/>
  <c r="AJ28" i="2" s="1"/>
  <c r="AI27" i="2"/>
  <c r="AJ27" i="2" s="1"/>
  <c r="AI14" i="2"/>
  <c r="AJ14" i="2" s="1"/>
  <c r="AI13" i="2"/>
  <c r="AJ13" i="2" s="1"/>
  <c r="Z31" i="2"/>
  <c r="Z34" i="2"/>
  <c r="X34" i="2"/>
  <c r="Z32" i="2"/>
  <c r="X32" i="2"/>
  <c r="X31" i="2"/>
  <c r="X30" i="2"/>
  <c r="X29" i="2"/>
  <c r="Z30" i="2"/>
  <c r="Z29" i="2"/>
  <c r="Z28" i="2"/>
  <c r="X28" i="2"/>
  <c r="Z27" i="2"/>
  <c r="X27" i="2"/>
  <c r="AD14" i="2"/>
  <c r="AE14" i="2" s="1"/>
  <c r="AD13" i="2"/>
  <c r="AE13" i="2" s="1"/>
  <c r="AB14" i="2"/>
  <c r="AC14" i="2" s="1"/>
  <c r="AB13" i="2"/>
  <c r="AC13" i="2" s="1"/>
  <c r="Z14" i="2"/>
  <c r="AA14" i="2" s="1"/>
  <c r="Z13" i="2"/>
  <c r="AA13" i="2" s="1"/>
  <c r="AH44" i="2" l="1"/>
  <c r="L43" i="2"/>
  <c r="AN44" i="2"/>
  <c r="M43" i="2"/>
  <c r="Y42" i="2"/>
  <c r="H42" i="2"/>
  <c r="AC43" i="2"/>
  <c r="I43" i="2"/>
  <c r="AH32" i="2"/>
  <c r="L32" i="2"/>
  <c r="AH31" i="2"/>
  <c r="L31" i="2"/>
  <c r="AH33" i="2"/>
  <c r="L33" i="2"/>
  <c r="L47" i="1" s="1"/>
  <c r="AH39" i="2"/>
  <c r="L39" i="2"/>
  <c r="L23" i="2"/>
  <c r="J36" i="1" s="1"/>
  <c r="AH34" i="2"/>
  <c r="L34" i="2"/>
  <c r="AL39" i="2"/>
  <c r="M39" i="2"/>
  <c r="L26" i="2"/>
  <c r="J39" i="1" s="1"/>
  <c r="Y35" i="2"/>
  <c r="H35" i="2"/>
  <c r="Y34" i="2"/>
  <c r="H34" i="2"/>
  <c r="Y38" i="2"/>
  <c r="H38" i="2"/>
  <c r="Y36" i="2"/>
  <c r="H36" i="2"/>
  <c r="Y37" i="2"/>
  <c r="H37" i="2"/>
  <c r="Y39" i="2"/>
  <c r="H39" i="2"/>
  <c r="H23" i="2"/>
  <c r="G36" i="1" s="1"/>
  <c r="H25" i="2"/>
  <c r="G38" i="1" s="1"/>
  <c r="H26" i="2"/>
  <c r="G39" i="1" s="1"/>
  <c r="Y14" i="2"/>
  <c r="H14" i="2"/>
  <c r="G23" i="1" s="1"/>
  <c r="Y31" i="2"/>
  <c r="H31" i="2"/>
  <c r="Y33" i="2"/>
  <c r="H33" i="2"/>
  <c r="Y32" i="2"/>
  <c r="H32" i="2"/>
  <c r="Y30" i="2"/>
  <c r="H30" i="2"/>
  <c r="Y29" i="2"/>
  <c r="H29" i="2"/>
  <c r="Y28" i="2"/>
  <c r="H28" i="2"/>
  <c r="Y27" i="2"/>
  <c r="H27" i="2"/>
  <c r="AH30" i="2"/>
  <c r="L30" i="2"/>
  <c r="AH28" i="2"/>
  <c r="L28" i="2"/>
  <c r="AH14" i="2"/>
  <c r="L14" i="2"/>
  <c r="AL33" i="2"/>
  <c r="M33" i="2"/>
  <c r="AL37" i="2"/>
  <c r="M37" i="2"/>
  <c r="AL34" i="2"/>
  <c r="M34" i="2"/>
  <c r="AL36" i="2"/>
  <c r="M36" i="2"/>
  <c r="AL35" i="2"/>
  <c r="M35" i="2"/>
  <c r="AL32" i="2"/>
  <c r="M32" i="2"/>
  <c r="AL31" i="2"/>
  <c r="M31" i="2"/>
  <c r="AL30" i="2"/>
  <c r="M30" i="2"/>
  <c r="AL29" i="2"/>
  <c r="M29" i="2"/>
  <c r="AL28" i="2"/>
  <c r="M28" i="2"/>
  <c r="AL27" i="2"/>
  <c r="M27" i="2"/>
  <c r="M26" i="2"/>
  <c r="M25" i="2"/>
  <c r="M23" i="2"/>
  <c r="AL14" i="2"/>
  <c r="M14" i="2"/>
  <c r="AL13" i="2"/>
  <c r="M13" i="2"/>
  <c r="K22" i="1" s="1"/>
  <c r="AA29" i="2"/>
  <c r="AB32" i="2"/>
  <c r="AA35" i="2"/>
  <c r="AA36" i="2"/>
  <c r="AA37" i="2"/>
  <c r="AB42" i="2"/>
  <c r="AC42" i="2" s="1"/>
  <c r="AB28" i="2"/>
  <c r="AB29" i="2"/>
  <c r="AA27" i="2"/>
  <c r="AA30" i="2"/>
  <c r="AB33" i="2"/>
  <c r="AB35" i="2"/>
  <c r="AA45" i="2"/>
  <c r="AB27" i="2"/>
  <c r="AC46" i="2"/>
  <c r="AA32" i="2"/>
  <c r="AB37" i="2"/>
  <c r="AA34" i="2"/>
  <c r="AB39" i="2"/>
  <c r="AA33" i="2"/>
  <c r="AB38" i="2"/>
  <c r="AA46" i="2"/>
  <c r="AA38" i="2"/>
  <c r="AB44" i="2"/>
  <c r="AC44" i="2" s="1"/>
  <c r="AA39" i="2"/>
  <c r="AB45" i="2"/>
  <c r="AB34" i="2"/>
  <c r="AA28" i="2"/>
  <c r="AB31" i="2"/>
  <c r="AA31" i="2"/>
  <c r="AB36" i="2"/>
  <c r="AB30" i="2"/>
  <c r="I13" i="2"/>
  <c r="H22" i="1" s="1"/>
  <c r="I14" i="2"/>
  <c r="H23" i="1" s="1"/>
  <c r="N22" i="1"/>
  <c r="M23" i="1"/>
  <c r="M22" i="1"/>
  <c r="K34" i="1" l="1"/>
  <c r="K39" i="1"/>
  <c r="L39" i="1"/>
  <c r="K33" i="1"/>
  <c r="K38" i="1"/>
  <c r="L38" i="1"/>
  <c r="K32" i="1"/>
  <c r="L36" i="1"/>
  <c r="K36" i="1"/>
  <c r="AC36" i="2"/>
  <c r="AC45" i="2"/>
  <c r="AC39" i="2"/>
  <c r="AD28" i="2"/>
  <c r="AC35" i="2"/>
  <c r="AC29" i="2"/>
  <c r="AC32" i="2"/>
  <c r="AC30" i="2"/>
  <c r="AD27" i="2"/>
  <c r="AC34" i="2"/>
  <c r="AC38" i="2"/>
  <c r="AC37" i="2"/>
  <c r="AC27" i="2"/>
  <c r="AC33" i="2"/>
  <c r="AC28" i="2"/>
  <c r="AC31" i="2"/>
  <c r="N23" i="1"/>
  <c r="K23" i="1"/>
  <c r="J23" i="1"/>
  <c r="L13" i="2"/>
  <c r="J22" i="1" s="1"/>
  <c r="D23" i="1"/>
  <c r="C23" i="1"/>
  <c r="D22" i="1"/>
  <c r="C22" i="1"/>
  <c r="AE27" i="2" l="1"/>
  <c r="AD29" i="2"/>
  <c r="AE28" i="2"/>
  <c r="AD31" i="2"/>
  <c r="D35" i="1"/>
  <c r="C35" i="1"/>
  <c r="AE31" i="2" l="1"/>
  <c r="AE29" i="2"/>
  <c r="AD30" i="2"/>
  <c r="AD32" i="2"/>
  <c r="AD34" i="2" l="1"/>
  <c r="AD37" i="2"/>
  <c r="AE32" i="2"/>
  <c r="AD46" i="2"/>
  <c r="AD36" i="2"/>
  <c r="AE30" i="2"/>
  <c r="AD35" i="2"/>
  <c r="AD33" i="2" l="1"/>
  <c r="AE34" i="2"/>
  <c r="AE36" i="2"/>
  <c r="AE37" i="2"/>
  <c r="AE35" i="2"/>
  <c r="AE46" i="2"/>
  <c r="AD42" i="2"/>
  <c r="AE42" i="2" s="1"/>
  <c r="I46" i="1"/>
  <c r="D46" i="1"/>
  <c r="C46" i="1"/>
  <c r="AD39" i="2" l="1"/>
  <c r="AE33" i="2"/>
  <c r="D68" i="14"/>
  <c r="C68" i="14"/>
  <c r="L68" i="14" s="1"/>
  <c r="D67" i="14"/>
  <c r="C67" i="14"/>
  <c r="L67" i="14" s="1"/>
  <c r="D66" i="14"/>
  <c r="C66" i="14"/>
  <c r="D65" i="14"/>
  <c r="C65" i="14"/>
  <c r="I65" i="14" s="1"/>
  <c r="D60" i="14"/>
  <c r="C60" i="14"/>
  <c r="D59" i="14"/>
  <c r="C59" i="14"/>
  <c r="I59" i="14" s="1"/>
  <c r="D58" i="14"/>
  <c r="C58" i="14"/>
  <c r="L58" i="14" s="1"/>
  <c r="D57" i="14"/>
  <c r="C57" i="14"/>
  <c r="L57" i="14" s="1"/>
  <c r="D56" i="14"/>
  <c r="C56" i="14"/>
  <c r="I56" i="14" s="1"/>
  <c r="D55" i="14"/>
  <c r="C55" i="14"/>
  <c r="L55" i="14" s="1"/>
  <c r="C54" i="14"/>
  <c r="I54" i="14" s="1"/>
  <c r="D53" i="14"/>
  <c r="C53" i="14"/>
  <c r="D52" i="14"/>
  <c r="C52" i="14"/>
  <c r="I52" i="14" s="1"/>
  <c r="D51" i="14"/>
  <c r="C51" i="14"/>
  <c r="D50" i="14"/>
  <c r="C50" i="14"/>
  <c r="I50" i="14" s="1"/>
  <c r="D49" i="14"/>
  <c r="C49" i="14"/>
  <c r="L49" i="14" s="1"/>
  <c r="D48" i="14"/>
  <c r="C48" i="14"/>
  <c r="I48" i="14" s="1"/>
  <c r="D47" i="14"/>
  <c r="C47" i="14"/>
  <c r="D46" i="14"/>
  <c r="C46" i="14"/>
  <c r="L46" i="14" s="1"/>
  <c r="C45" i="14"/>
  <c r="L45" i="14" s="1"/>
  <c r="D44" i="14"/>
  <c r="C44" i="14"/>
  <c r="I44" i="14" s="1"/>
  <c r="D43" i="14"/>
  <c r="C43" i="14"/>
  <c r="D42" i="14"/>
  <c r="C42" i="14"/>
  <c r="I42" i="14" s="1"/>
  <c r="D41" i="14"/>
  <c r="C41" i="14"/>
  <c r="I41" i="14" s="1"/>
  <c r="D40" i="14"/>
  <c r="C40" i="14"/>
  <c r="L40" i="14" s="1"/>
  <c r="D39" i="14"/>
  <c r="C39" i="14"/>
  <c r="D38" i="14"/>
  <c r="C38" i="14"/>
  <c r="D37" i="14"/>
  <c r="C37" i="14"/>
  <c r="I37" i="14" s="1"/>
  <c r="D36" i="14"/>
  <c r="C36" i="14"/>
  <c r="L36" i="14" s="1"/>
  <c r="D35" i="14"/>
  <c r="C35" i="14"/>
  <c r="D34" i="14"/>
  <c r="C34" i="14"/>
  <c r="I34" i="14" s="1"/>
  <c r="D33" i="14"/>
  <c r="C33" i="14"/>
  <c r="L33" i="14" s="1"/>
  <c r="D32" i="14"/>
  <c r="C32" i="14"/>
  <c r="I32" i="14" s="1"/>
  <c r="D31" i="14"/>
  <c r="C31" i="14"/>
  <c r="L31" i="14" s="1"/>
  <c r="D30" i="14"/>
  <c r="C30" i="14"/>
  <c r="I30" i="14" s="1"/>
  <c r="D29" i="14"/>
  <c r="C29" i="14"/>
  <c r="L29" i="14" s="1"/>
  <c r="L28" i="14"/>
  <c r="L27" i="14"/>
  <c r="D27" i="14"/>
  <c r="L26" i="14"/>
  <c r="D26" i="14"/>
  <c r="L25" i="14"/>
  <c r="D25" i="14"/>
  <c r="L24" i="14"/>
  <c r="D24" i="14"/>
  <c r="L23" i="14"/>
  <c r="D23" i="14"/>
  <c r="L22" i="14"/>
  <c r="D22" i="14"/>
  <c r="L28" i="1"/>
  <c r="I46" i="14" l="1"/>
  <c r="AE39" i="2"/>
  <c r="AD38" i="2"/>
  <c r="M33" i="1"/>
  <c r="I40" i="14"/>
  <c r="L30" i="14"/>
  <c r="I39" i="14"/>
  <c r="L32" i="14"/>
  <c r="I35" i="14"/>
  <c r="L34" i="14"/>
  <c r="I67" i="14"/>
  <c r="L41" i="14"/>
  <c r="M34" i="1"/>
  <c r="M32" i="1"/>
  <c r="I29" i="14"/>
  <c r="I31" i="14"/>
  <c r="I33" i="14"/>
  <c r="L35" i="14"/>
  <c r="L37" i="14"/>
  <c r="L39" i="14"/>
  <c r="L42" i="14"/>
  <c r="I43" i="14"/>
  <c r="L48" i="14"/>
  <c r="L50" i="14"/>
  <c r="I51" i="14"/>
  <c r="L52" i="14"/>
  <c r="L65" i="14"/>
  <c r="I66" i="14"/>
  <c r="L60" i="14"/>
  <c r="L66" i="14"/>
  <c r="L38" i="14"/>
  <c r="L43" i="14"/>
  <c r="L47" i="14"/>
  <c r="I36" i="14"/>
  <c r="I38" i="14"/>
  <c r="L44" i="14"/>
  <c r="I45" i="14"/>
  <c r="I47" i="14"/>
  <c r="I49" i="14"/>
  <c r="I53" i="14"/>
  <c r="L54" i="14"/>
  <c r="I55" i="14"/>
  <c r="L56" i="14"/>
  <c r="L59" i="14"/>
  <c r="I60" i="14"/>
  <c r="I68" i="14"/>
  <c r="L51" i="14"/>
  <c r="L53" i="14"/>
  <c r="G32" i="1"/>
  <c r="D45" i="1"/>
  <c r="D44" i="1"/>
  <c r="AD45" i="2" l="1"/>
  <c r="AE38" i="2"/>
  <c r="AD44" i="2"/>
  <c r="AE44" i="2" s="1"/>
  <c r="J34" i="1"/>
  <c r="I26" i="2"/>
  <c r="J33" i="1"/>
  <c r="I25" i="2"/>
  <c r="I23" i="2"/>
  <c r="J32" i="1"/>
  <c r="G33" i="1"/>
  <c r="G34" i="1"/>
  <c r="I65" i="1"/>
  <c r="C45" i="1"/>
  <c r="C44" i="1"/>
  <c r="L35" i="1"/>
  <c r="H34" i="1" l="1"/>
  <c r="H39" i="1"/>
  <c r="H33" i="1"/>
  <c r="H38" i="1"/>
  <c r="H32" i="1"/>
  <c r="H36" i="1"/>
  <c r="AE45" i="2"/>
  <c r="L65" i="1"/>
  <c r="C40" i="1" l="1"/>
  <c r="L34" i="1" l="1"/>
  <c r="I45" i="1"/>
  <c r="I44" i="1"/>
  <c r="D43" i="1"/>
  <c r="C43" i="1"/>
  <c r="L43" i="1" s="1"/>
  <c r="D42" i="1"/>
  <c r="C42" i="1"/>
  <c r="I42" i="1" s="1"/>
  <c r="D41" i="1"/>
  <c r="C41" i="1"/>
  <c r="I41" i="1" s="1"/>
  <c r="D40" i="1"/>
  <c r="L40" i="1"/>
  <c r="L42" i="1" l="1"/>
  <c r="L44" i="1"/>
  <c r="I40" i="1"/>
  <c r="L41" i="1"/>
  <c r="L45" i="1"/>
  <c r="I43" i="1"/>
  <c r="C78" i="1" l="1"/>
  <c r="D69" i="1" l="1"/>
  <c r="C69" i="1"/>
  <c r="L69" i="1" s="1"/>
  <c r="C67" i="1"/>
  <c r="C66" i="1"/>
  <c r="L66" i="1" s="1"/>
  <c r="L64" i="1"/>
  <c r="L32" i="1" l="1"/>
  <c r="L33" i="1"/>
  <c r="J11" i="9" l="1"/>
  <c r="J7" i="9"/>
  <c r="J6" i="9"/>
  <c r="J10" i="9"/>
  <c r="H6" i="9" l="1"/>
  <c r="F10" i="9"/>
  <c r="F6" i="9"/>
  <c r="H7" i="9"/>
  <c r="F7" i="9"/>
  <c r="F11" i="9"/>
  <c r="J14" i="9"/>
  <c r="J15" i="9"/>
  <c r="F15" i="9"/>
  <c r="F14" i="9"/>
  <c r="D45" i="14" l="1"/>
  <c r="F35" i="14"/>
  <c r="F38" i="14" l="1"/>
  <c r="F51" i="14"/>
  <c r="F41" i="14"/>
  <c r="F57" i="14"/>
  <c r="F49" i="14"/>
  <c r="F37" i="14"/>
  <c r="F46" i="14"/>
  <c r="F50" i="14"/>
  <c r="F39" i="14"/>
  <c r="F53" i="14"/>
  <c r="F36" i="14"/>
  <c r="F67" i="14"/>
  <c r="F52" i="14"/>
  <c r="F56" i="14"/>
  <c r="F65" i="14"/>
  <c r="F45" i="14"/>
  <c r="F55" i="14"/>
  <c r="F43" i="14"/>
  <c r="F60" i="14"/>
  <c r="F59" i="14"/>
  <c r="F40" i="14"/>
  <c r="F68" i="14"/>
  <c r="F48" i="14"/>
  <c r="F47" i="14"/>
  <c r="F66" i="14"/>
  <c r="F44" i="14"/>
  <c r="H10" i="9"/>
  <c r="I30" i="2" l="1"/>
  <c r="I29" i="2"/>
  <c r="H14" i="9"/>
  <c r="G40" i="1" l="1"/>
  <c r="F23" i="9" s="1"/>
  <c r="J41" i="1"/>
  <c r="G41" i="1"/>
  <c r="F27" i="9" s="1"/>
  <c r="I28" i="2"/>
  <c r="H41" i="1" s="1"/>
  <c r="F28" i="9" s="1"/>
  <c r="H11" i="9"/>
  <c r="G42" i="1"/>
  <c r="F31" i="9" s="1"/>
  <c r="I27" i="2"/>
  <c r="H40" i="1" s="1"/>
  <c r="F24" i="9" s="1"/>
  <c r="G43" i="1"/>
  <c r="F35" i="9" s="1"/>
  <c r="K41" i="1"/>
  <c r="H15" i="9"/>
  <c r="H43" i="1"/>
  <c r="F36" i="9" s="1"/>
  <c r="H42" i="1"/>
  <c r="F32" i="9" s="1"/>
  <c r="K40" i="1"/>
  <c r="H24" i="9" s="1"/>
  <c r="J40" i="1"/>
  <c r="H23" i="9" s="1"/>
  <c r="N43" i="1"/>
  <c r="J18" i="13" s="1"/>
  <c r="N42" i="1"/>
  <c r="J32" i="9" s="1"/>
  <c r="N41" i="1"/>
  <c r="J28" i="9" s="1"/>
  <c r="N40" i="1"/>
  <c r="J24" i="9" s="1"/>
  <c r="M41" i="1"/>
  <c r="J27" i="9" s="1"/>
  <c r="M43" i="1"/>
  <c r="J35" i="9" s="1"/>
  <c r="M40" i="1"/>
  <c r="J23" i="9" s="1"/>
  <c r="M42" i="1"/>
  <c r="J31" i="9" s="1"/>
  <c r="J36" i="9" l="1"/>
  <c r="H28" i="9"/>
  <c r="H10" i="13"/>
  <c r="H27" i="9"/>
  <c r="H9" i="13"/>
  <c r="J9" i="13"/>
  <c r="H6" i="13"/>
  <c r="J6" i="13"/>
  <c r="J10" i="13"/>
  <c r="J14" i="13"/>
  <c r="J5" i="13"/>
  <c r="J13" i="13"/>
  <c r="H5" i="13"/>
  <c r="J17" i="13"/>
  <c r="J43" i="1" l="1"/>
  <c r="H17" i="13" s="1"/>
  <c r="J42" i="1"/>
  <c r="H13" i="13" s="1"/>
  <c r="H31" i="9" l="1"/>
  <c r="H35" i="9"/>
  <c r="K42" i="1"/>
  <c r="H14" i="13" s="1"/>
  <c r="K43" i="1"/>
  <c r="H36" i="9" s="1"/>
  <c r="H18" i="13" l="1"/>
  <c r="H32" i="9"/>
  <c r="I37" i="2" l="1"/>
  <c r="I35" i="2"/>
  <c r="D67" i="1" l="1"/>
  <c r="F46" i="1" l="1"/>
  <c r="J46" i="13" l="1"/>
  <c r="J45" i="13"/>
  <c r="H45" i="13" l="1"/>
  <c r="J68" i="9"/>
  <c r="J67" i="9"/>
  <c r="F68" i="9"/>
  <c r="J64" i="9"/>
  <c r="H63" i="9"/>
  <c r="J63" i="9"/>
  <c r="H46" i="13"/>
  <c r="J49" i="13" l="1"/>
  <c r="H50" i="13"/>
  <c r="J50" i="13"/>
  <c r="H67" i="9"/>
  <c r="F64" i="9"/>
  <c r="F63" i="9"/>
  <c r="F67" i="9"/>
  <c r="H64" i="9"/>
  <c r="H68" i="9" l="1"/>
  <c r="H49" i="13"/>
  <c r="D76" i="1"/>
  <c r="D77" i="1" l="1"/>
  <c r="D78" i="1"/>
  <c r="D79" i="1"/>
  <c r="C77" i="1"/>
  <c r="C79" i="1"/>
  <c r="I71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6" i="1"/>
  <c r="L52" i="1"/>
  <c r="I54" i="1"/>
  <c r="I63" i="1"/>
  <c r="I64" i="1" l="1"/>
  <c r="L67" i="1"/>
  <c r="I67" i="1"/>
  <c r="I66" i="1"/>
  <c r="L70" i="1"/>
  <c r="I70" i="1"/>
  <c r="F70" i="1"/>
  <c r="L79" i="1"/>
  <c r="L78" i="1"/>
  <c r="L77" i="1"/>
  <c r="L76" i="1"/>
  <c r="L71" i="1"/>
  <c r="L63" i="1"/>
  <c r="L62" i="1"/>
  <c r="L61" i="1"/>
  <c r="L60" i="1"/>
  <c r="L59" i="1"/>
  <c r="L58" i="1"/>
  <c r="L57" i="1"/>
  <c r="L56" i="1"/>
  <c r="L55" i="1"/>
  <c r="L54" i="1"/>
  <c r="L53" i="1"/>
  <c r="L51" i="1"/>
  <c r="L50" i="1"/>
  <c r="L49" i="1"/>
  <c r="I79" i="1"/>
  <c r="I78" i="1"/>
  <c r="I77" i="1"/>
  <c r="I76" i="1"/>
  <c r="I62" i="1"/>
  <c r="I61" i="1"/>
  <c r="I60" i="1"/>
  <c r="I59" i="1"/>
  <c r="I58" i="1"/>
  <c r="I57" i="1"/>
  <c r="I56" i="1"/>
  <c r="I55" i="1"/>
  <c r="I53" i="1"/>
  <c r="I52" i="1"/>
  <c r="I51" i="1"/>
  <c r="I50" i="1"/>
  <c r="I49" i="1"/>
  <c r="F79" i="1"/>
  <c r="F78" i="1"/>
  <c r="F77" i="1"/>
  <c r="F76" i="1"/>
  <c r="F47" i="1"/>
  <c r="F49" i="1"/>
  <c r="F50" i="1"/>
  <c r="F51" i="1"/>
  <c r="F52" i="1"/>
  <c r="F54" i="1"/>
  <c r="F55" i="1"/>
  <c r="F56" i="1"/>
  <c r="F57" i="1"/>
  <c r="F58" i="1"/>
  <c r="F59" i="1"/>
  <c r="F60" i="1"/>
  <c r="F61" i="1"/>
  <c r="F62" i="1"/>
  <c r="F63" i="1"/>
  <c r="F64" i="1"/>
  <c r="F66" i="1"/>
  <c r="F67" i="1"/>
  <c r="F68" i="1"/>
  <c r="F71" i="1" l="1"/>
  <c r="I31" i="2" l="1"/>
  <c r="G44" i="1"/>
  <c r="F46" i="9" s="1"/>
  <c r="Q39" i="2"/>
  <c r="G35" i="1" l="1"/>
  <c r="M60" i="14"/>
  <c r="N60" i="14"/>
  <c r="M57" i="14"/>
  <c r="J47" i="9"/>
  <c r="J28" i="13"/>
  <c r="M65" i="1"/>
  <c r="J46" i="9"/>
  <c r="G71" i="1"/>
  <c r="K44" i="1"/>
  <c r="J44" i="1"/>
  <c r="I39" i="2"/>
  <c r="H71" i="1" s="1"/>
  <c r="H35" i="1"/>
  <c r="H44" i="1"/>
  <c r="F47" i="9" s="1"/>
  <c r="H60" i="14" l="1"/>
  <c r="G60" i="14"/>
  <c r="K60" i="14"/>
  <c r="K45" i="1"/>
  <c r="H33" i="13" s="1"/>
  <c r="J29" i="13"/>
  <c r="J51" i="9"/>
  <c r="J33" i="13"/>
  <c r="J32" i="13"/>
  <c r="J50" i="9"/>
  <c r="H29" i="13"/>
  <c r="H47" i="9"/>
  <c r="H28" i="13"/>
  <c r="H46" i="9"/>
  <c r="J45" i="1"/>
  <c r="H45" i="1"/>
  <c r="F51" i="9" s="1"/>
  <c r="G45" i="1"/>
  <c r="F50" i="9" s="1"/>
  <c r="H51" i="9" l="1"/>
  <c r="H50" i="9"/>
  <c r="H32" i="13"/>
  <c r="L19" i="7"/>
  <c r="L32" i="7" l="1"/>
  <c r="S32" i="7"/>
  <c r="S28" i="7"/>
  <c r="L28" i="7"/>
  <c r="S33" i="7"/>
  <c r="L33" i="7"/>
  <c r="S31" i="7"/>
  <c r="L31" i="7"/>
  <c r="S30" i="7"/>
  <c r="L30" i="7"/>
  <c r="S27" i="7"/>
  <c r="L27" i="7"/>
  <c r="S26" i="7"/>
  <c r="L26" i="7"/>
  <c r="S25" i="7"/>
  <c r="L25" i="7"/>
  <c r="S20" i="7"/>
  <c r="L20" i="7"/>
  <c r="S19" i="7"/>
  <c r="S18" i="7"/>
  <c r="L18" i="7"/>
  <c r="S16" i="7"/>
  <c r="L16" i="7"/>
  <c r="S15" i="7"/>
  <c r="L15" i="7"/>
  <c r="S14" i="7"/>
  <c r="L14" i="7"/>
  <c r="S9" i="7"/>
  <c r="L9" i="7"/>
  <c r="S8" i="7"/>
  <c r="L8" i="7"/>
  <c r="S7" i="7"/>
  <c r="L7" i="7"/>
  <c r="S4" i="7"/>
  <c r="S5" i="7"/>
  <c r="S3" i="7"/>
  <c r="L4" i="7"/>
  <c r="L5" i="7"/>
  <c r="L3" i="7"/>
  <c r="P44" i="2" l="1"/>
  <c r="G44" i="14" l="1"/>
  <c r="I32" i="2"/>
  <c r="H46" i="1" s="1"/>
  <c r="F60" i="9" s="1"/>
  <c r="G46" i="1"/>
  <c r="F59" i="9" s="1"/>
  <c r="I36" i="2"/>
  <c r="J42" i="14"/>
  <c r="I33" i="2"/>
  <c r="I38" i="2"/>
  <c r="H59" i="14" s="1"/>
  <c r="G55" i="1"/>
  <c r="L42" i="2"/>
  <c r="I42" i="2"/>
  <c r="Q42" i="2"/>
  <c r="P42" i="2"/>
  <c r="Q45" i="2"/>
  <c r="L45" i="2"/>
  <c r="M42" i="2"/>
  <c r="P45" i="2"/>
  <c r="Q46" i="2"/>
  <c r="M45" i="2"/>
  <c r="L46" i="2"/>
  <c r="H46" i="2"/>
  <c r="H44" i="2"/>
  <c r="L44" i="2"/>
  <c r="I44" i="2"/>
  <c r="I45" i="2"/>
  <c r="I46" i="2"/>
  <c r="M44" i="2"/>
  <c r="N38" i="14"/>
  <c r="Q44" i="2"/>
  <c r="P46" i="2"/>
  <c r="H45" i="2"/>
  <c r="G64" i="1" l="1"/>
  <c r="M46" i="2"/>
  <c r="H56" i="1"/>
  <c r="H45" i="14"/>
  <c r="H55" i="1"/>
  <c r="H44" i="14"/>
  <c r="G56" i="1"/>
  <c r="G45" i="14"/>
  <c r="K38" i="14"/>
  <c r="J41" i="13"/>
  <c r="J59" i="9"/>
  <c r="H42" i="13"/>
  <c r="H60" i="9"/>
  <c r="L46" i="1"/>
  <c r="J38" i="14"/>
  <c r="I34" i="2"/>
  <c r="H66" i="1" s="1"/>
  <c r="G38" i="14"/>
  <c r="H38" i="14"/>
  <c r="G39" i="14"/>
  <c r="H41" i="14"/>
  <c r="H39" i="14"/>
  <c r="G66" i="1"/>
  <c r="G70" i="1"/>
  <c r="G59" i="14"/>
  <c r="M59" i="14"/>
  <c r="G65" i="1"/>
  <c r="G57" i="14"/>
  <c r="H65" i="1"/>
  <c r="H57" i="14"/>
  <c r="N51" i="14"/>
  <c r="N48" i="14"/>
  <c r="N39" i="14"/>
  <c r="K64" i="1"/>
  <c r="K67" i="1"/>
  <c r="J67" i="1"/>
  <c r="J35" i="1"/>
  <c r="J64" i="1"/>
  <c r="N57" i="14"/>
  <c r="M39" i="14"/>
  <c r="N65" i="1"/>
  <c r="Q38" i="2"/>
  <c r="H64" i="1"/>
  <c r="H49" i="1"/>
  <c r="H70" i="1"/>
  <c r="H52" i="1"/>
  <c r="H50" i="1"/>
  <c r="N69" i="1"/>
  <c r="G50" i="1"/>
  <c r="J53" i="1"/>
  <c r="J60" i="14" l="1"/>
  <c r="J60" i="9"/>
  <c r="J42" i="13"/>
  <c r="K49" i="1"/>
  <c r="H41" i="13"/>
  <c r="H59" i="9"/>
  <c r="H51" i="1"/>
  <c r="H40" i="14"/>
  <c r="H53" i="1"/>
  <c r="H42" i="14"/>
  <c r="H57" i="1"/>
  <c r="H46" i="14"/>
  <c r="H58" i="1"/>
  <c r="H47" i="14"/>
  <c r="G58" i="1"/>
  <c r="G47" i="14"/>
  <c r="G52" i="1"/>
  <c r="G41" i="14"/>
  <c r="G51" i="1"/>
  <c r="G40" i="14"/>
  <c r="G57" i="1"/>
  <c r="G46" i="14"/>
  <c r="G53" i="1"/>
  <c r="G42" i="14"/>
  <c r="N59" i="14"/>
  <c r="N47" i="14"/>
  <c r="N46" i="14"/>
  <c r="N44" i="14"/>
  <c r="K50" i="1"/>
  <c r="K39" i="14"/>
  <c r="K55" i="1"/>
  <c r="K44" i="14"/>
  <c r="K58" i="1"/>
  <c r="K47" i="14"/>
  <c r="J50" i="1"/>
  <c r="J39" i="14"/>
  <c r="J58" i="1"/>
  <c r="J47" i="14"/>
  <c r="J55" i="1"/>
  <c r="J44" i="14"/>
  <c r="K35" i="1"/>
  <c r="K57" i="14"/>
  <c r="J57" i="14"/>
  <c r="M69" i="1"/>
  <c r="N35" i="1"/>
  <c r="M51" i="14"/>
  <c r="M44" i="14"/>
  <c r="M47" i="14"/>
  <c r="M38" i="14"/>
  <c r="M48" i="14"/>
  <c r="M46" i="14"/>
  <c r="M35" i="1"/>
  <c r="K65" i="1"/>
  <c r="J65" i="1"/>
  <c r="M38" i="2"/>
  <c r="G49" i="1"/>
  <c r="J49" i="1"/>
  <c r="J59" i="14" l="1"/>
  <c r="K59" i="14"/>
  <c r="K53" i="1"/>
  <c r="K42" i="14"/>
  <c r="X13" i="2" l="1"/>
  <c r="H13" i="2" l="1"/>
  <c r="G22" i="1" s="1"/>
  <c r="Y13" i="2"/>
  <c r="L260" i="18"/>
  <c r="M275" i="18" s="1"/>
  <c r="L261" i="18"/>
  <c r="M276" i="18" s="1"/>
  <c r="E262" i="18"/>
  <c r="L262" i="18" l="1"/>
  <c r="E268" i="18"/>
  <c r="L268" i="18" s="1"/>
  <c r="M268" i="18" s="1"/>
  <c r="M261" i="18"/>
  <c r="L267" i="18"/>
  <c r="M282" i="18" s="1"/>
  <c r="L266" i="18"/>
  <c r="M266" i="18" s="1"/>
  <c r="M277" i="18"/>
  <c r="M262" i="18"/>
  <c r="M260" i="18"/>
  <c r="M267" i="18" l="1"/>
  <c r="M281" i="18"/>
  <c r="M283" i="18"/>
</calcChain>
</file>

<file path=xl/comments1.xml><?xml version="1.0" encoding="utf-8"?>
<comments xmlns="http://schemas.openxmlformats.org/spreadsheetml/2006/main">
  <authors>
    <author>인용재</author>
    <author>sig63</author>
  </authors>
  <commentList>
    <comment ref="F33" authorId="0" shapeId="0">
      <text>
        <r>
          <rPr>
            <b/>
            <sz val="9"/>
            <color indexed="81"/>
            <rFont val="돋움"/>
            <family val="3"/>
            <charset val="129"/>
          </rPr>
          <t>슬림기준</t>
        </r>
      </text>
    </comment>
    <comment ref="J33" authorId="0" shapeId="0">
      <text>
        <r>
          <rPr>
            <b/>
            <sz val="9"/>
            <color indexed="81"/>
            <rFont val="Tahoma"/>
            <family val="2"/>
          </rPr>
          <t>61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공시</t>
        </r>
      </text>
    </comment>
    <comment ref="J35" authorId="1" shapeId="0">
      <text>
        <r>
          <rPr>
            <b/>
            <sz val="9"/>
            <color indexed="81"/>
            <rFont val="Tahoma"/>
            <family val="2"/>
          </rPr>
          <t xml:space="preserve">61
</t>
        </r>
        <r>
          <rPr>
            <b/>
            <sz val="9"/>
            <color indexed="81"/>
            <rFont val="돋움"/>
            <family val="3"/>
            <charset val="129"/>
          </rPr>
          <t xml:space="preserve">이상
</t>
        </r>
      </text>
    </comment>
    <comment ref="J36" authorId="0" shapeId="0">
      <text>
        <r>
          <rPr>
            <b/>
            <sz val="9"/>
            <color indexed="81"/>
            <rFont val="Tahoma"/>
            <family val="2"/>
          </rPr>
          <t>61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공시</t>
        </r>
      </text>
    </comment>
  </commentList>
</comments>
</file>

<file path=xl/comments2.xml><?xml version="1.0" encoding="utf-8"?>
<comments xmlns="http://schemas.openxmlformats.org/spreadsheetml/2006/main">
  <authors>
    <author>인용재</author>
    <author>1</author>
  </authors>
  <commentList>
    <comment ref="I69" authorId="0" shapeId="0">
      <text>
        <r>
          <rPr>
            <b/>
            <sz val="9"/>
            <color indexed="81"/>
            <rFont val="돋움"/>
            <family val="3"/>
            <charset val="129"/>
          </rPr>
          <t>보럼추가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마스콜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R69" authorId="0" shapeId="0">
      <text>
        <r>
          <rPr>
            <b/>
            <sz val="9"/>
            <color indexed="81"/>
            <rFont val="돋움"/>
            <family val="3"/>
            <charset val="129"/>
          </rPr>
          <t>보럼추가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마스콜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I74" authorId="0" shapeId="0">
      <text>
        <r>
          <rPr>
            <b/>
            <sz val="9"/>
            <color indexed="81"/>
            <rFont val="돋움"/>
            <family val="3"/>
            <charset val="129"/>
          </rPr>
          <t>보럼추가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마스콜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R74" authorId="0" shapeId="0">
      <text>
        <r>
          <rPr>
            <b/>
            <sz val="9"/>
            <color indexed="81"/>
            <rFont val="돋움"/>
            <family val="3"/>
            <charset val="129"/>
          </rPr>
          <t>보럼추가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마스콜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I75" authorId="0" shapeId="0">
      <text>
        <r>
          <rPr>
            <b/>
            <sz val="9"/>
            <color indexed="81"/>
            <rFont val="돋움"/>
            <family val="3"/>
            <charset val="129"/>
          </rPr>
          <t>보럼추가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마스콜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R75" authorId="0" shapeId="0">
      <text>
        <r>
          <rPr>
            <b/>
            <sz val="9"/>
            <color indexed="81"/>
            <rFont val="돋움"/>
            <family val="3"/>
            <charset val="129"/>
          </rPr>
          <t>보럼추가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마스콜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H79" authorId="1" shapeId="0">
      <text>
        <r>
          <rPr>
            <b/>
            <sz val="9"/>
            <color indexed="81"/>
            <rFont val="Tahoma"/>
            <family val="2"/>
          </rPr>
          <t>3/7 ~ 3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30</t>
        </r>
        <r>
          <rPr>
            <b/>
            <sz val="9"/>
            <color indexed="81"/>
            <rFont val="돋움"/>
            <family val="3"/>
            <charset val="129"/>
          </rPr>
          <t>분부터</t>
        </r>
        <r>
          <rPr>
            <b/>
            <sz val="9"/>
            <color indexed="81"/>
            <rFont val="Tahoma"/>
            <family val="2"/>
          </rPr>
          <t xml:space="preserve"> -5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축소
</t>
        </r>
      </text>
    </comment>
    <comment ref="H81" authorId="1" shapeId="0">
      <text>
        <r>
          <rPr>
            <b/>
            <sz val="9"/>
            <color indexed="81"/>
            <rFont val="Tahoma"/>
            <family val="2"/>
          </rPr>
          <t>3/7 ~ 3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30</t>
        </r>
        <r>
          <rPr>
            <b/>
            <sz val="9"/>
            <color indexed="81"/>
            <rFont val="돋움"/>
            <family val="3"/>
            <charset val="129"/>
          </rPr>
          <t>분부터</t>
        </r>
        <r>
          <rPr>
            <b/>
            <sz val="9"/>
            <color indexed="81"/>
            <rFont val="Tahoma"/>
            <family val="2"/>
          </rPr>
          <t xml:space="preserve"> -5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축소
</t>
        </r>
      </text>
    </comment>
  </commentList>
</comments>
</file>

<file path=xl/comments3.xml><?xml version="1.0" encoding="utf-8"?>
<comments xmlns="http://schemas.openxmlformats.org/spreadsheetml/2006/main">
  <authors>
    <author>tkphone83@naver.com</author>
    <author>1</author>
  </authors>
  <commentList>
    <comment ref="J7" authorId="0" shapeId="0">
      <text>
        <r>
          <rPr>
            <sz val="14"/>
            <color indexed="81"/>
            <rFont val="Tahoma"/>
            <family val="2"/>
          </rPr>
          <t xml:space="preserve">
3</t>
        </r>
        <r>
          <rPr>
            <sz val="14"/>
            <color indexed="81"/>
            <rFont val="돋움"/>
            <family val="3"/>
            <charset val="129"/>
          </rPr>
          <t>일</t>
        </r>
        <r>
          <rPr>
            <sz val="14"/>
            <color indexed="81"/>
            <rFont val="Tahoma"/>
            <family val="2"/>
          </rPr>
          <t>13</t>
        </r>
        <r>
          <rPr>
            <sz val="14"/>
            <color indexed="81"/>
            <rFont val="돋움"/>
            <family val="3"/>
            <charset val="129"/>
          </rPr>
          <t>시</t>
        </r>
        <r>
          <rPr>
            <sz val="14"/>
            <color indexed="81"/>
            <rFont val="Tahoma"/>
            <family val="2"/>
          </rPr>
          <t>~3</t>
        </r>
        <r>
          <rPr>
            <sz val="14"/>
            <color indexed="81"/>
            <rFont val="돋움"/>
            <family val="3"/>
            <charset val="129"/>
          </rPr>
          <t>일종료</t>
        </r>
      </text>
    </comment>
    <comment ref="G18" authorId="1" shapeId="0">
      <text>
        <r>
          <rPr>
            <b/>
            <sz val="9"/>
            <color indexed="81"/>
            <rFont val="Tahoma"/>
            <family val="2"/>
          </rPr>
          <t>14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이후</t>
        </r>
        <r>
          <rPr>
            <b/>
            <sz val="9"/>
            <color indexed="81"/>
            <rFont val="Tahoma"/>
            <family val="2"/>
          </rPr>
          <t xml:space="preserve"> MNP 10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증액
</t>
        </r>
      </text>
    </comment>
    <comment ref="Q18" authorId="1" shapeId="0">
      <text>
        <r>
          <rPr>
            <b/>
            <sz val="9"/>
            <color indexed="81"/>
            <rFont val="Tahoma"/>
            <family val="2"/>
          </rPr>
          <t>14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이후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기변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축소
</t>
        </r>
      </text>
    </comment>
  </commentList>
</comments>
</file>

<file path=xl/comments4.xml><?xml version="1.0" encoding="utf-8"?>
<comments xmlns="http://schemas.openxmlformats.org/spreadsheetml/2006/main">
  <authors>
    <author>sig63</author>
    <author>인용재</author>
    <author>1</author>
    <author>tkphone83@naver.com</author>
  </authors>
  <commentList>
    <comment ref="F7" authorId="0" shapeId="0">
      <text>
        <r>
          <rPr>
            <b/>
            <sz val="16"/>
            <color indexed="81"/>
            <rFont val="Tahoma"/>
            <family val="2"/>
          </rPr>
          <t>S931(7,8),</t>
        </r>
        <r>
          <rPr>
            <b/>
            <sz val="16"/>
            <color indexed="81"/>
            <rFont val="돋움"/>
            <family val="3"/>
            <charset val="129"/>
          </rPr>
          <t>아이폰</t>
        </r>
        <r>
          <rPr>
            <b/>
            <sz val="16"/>
            <color indexed="81"/>
            <rFont val="Tahoma"/>
            <family val="2"/>
          </rPr>
          <t>16</t>
        </r>
        <r>
          <rPr>
            <b/>
            <sz val="16"/>
            <color indexed="81"/>
            <rFont val="돋움"/>
            <family val="3"/>
            <charset val="129"/>
          </rPr>
          <t>류</t>
        </r>
        <r>
          <rPr>
            <b/>
            <sz val="16"/>
            <color indexed="81"/>
            <rFont val="Tahoma"/>
            <family val="2"/>
          </rPr>
          <t>(E</t>
        </r>
        <r>
          <rPr>
            <b/>
            <sz val="16"/>
            <color indexed="81"/>
            <rFont val="돋움"/>
            <family val="3"/>
            <charset val="129"/>
          </rPr>
          <t>제외</t>
        </r>
        <r>
          <rPr>
            <b/>
            <sz val="16"/>
            <color indexed="81"/>
            <rFont val="Tahoma"/>
            <family val="2"/>
          </rPr>
          <t>)</t>
        </r>
      </text>
    </comment>
    <comment ref="K7" authorId="1" shapeId="0">
      <text>
        <r>
          <rPr>
            <b/>
            <sz val="16"/>
            <color indexed="81"/>
            <rFont val="돋움"/>
            <family val="3"/>
            <charset val="129"/>
          </rPr>
          <t>-통화편의+구글원
-보험
-V컬음감+벨링콘텐츠팩</t>
        </r>
      </text>
    </comment>
    <comment ref="Q7" authorId="0" shapeId="0">
      <text>
        <r>
          <rPr>
            <b/>
            <sz val="16"/>
            <color indexed="81"/>
            <rFont val="Tahoma"/>
            <family val="2"/>
          </rPr>
          <t>S931(7,8),</t>
        </r>
        <r>
          <rPr>
            <b/>
            <sz val="16"/>
            <color indexed="81"/>
            <rFont val="돋움"/>
            <family val="3"/>
            <charset val="129"/>
          </rPr>
          <t>아이폰</t>
        </r>
        <r>
          <rPr>
            <b/>
            <sz val="16"/>
            <color indexed="81"/>
            <rFont val="Tahoma"/>
            <family val="2"/>
          </rPr>
          <t>16</t>
        </r>
        <r>
          <rPr>
            <b/>
            <sz val="16"/>
            <color indexed="81"/>
            <rFont val="돋움"/>
            <family val="3"/>
            <charset val="129"/>
          </rPr>
          <t>류</t>
        </r>
        <r>
          <rPr>
            <b/>
            <sz val="16"/>
            <color indexed="81"/>
            <rFont val="Tahoma"/>
            <family val="2"/>
          </rPr>
          <t>(E</t>
        </r>
        <r>
          <rPr>
            <b/>
            <sz val="16"/>
            <color indexed="81"/>
            <rFont val="돋움"/>
            <family val="3"/>
            <charset val="129"/>
          </rPr>
          <t>제외</t>
        </r>
        <r>
          <rPr>
            <b/>
            <sz val="16"/>
            <color indexed="81"/>
            <rFont val="Tahoma"/>
            <family val="2"/>
          </rPr>
          <t>)</t>
        </r>
      </text>
    </comment>
    <comment ref="U7" authorId="1" shapeId="0">
      <text>
        <r>
          <rPr>
            <b/>
            <sz val="16"/>
            <color indexed="81"/>
            <rFont val="돋움"/>
            <family val="3"/>
            <charset val="129"/>
          </rPr>
          <t>-통화편의+구글원
-보험
-V컬음감+벨링콘텐츠팩</t>
        </r>
      </text>
    </comment>
    <comment ref="K11" authorId="2" shapeId="0">
      <text>
        <r>
          <rPr>
            <b/>
            <sz val="9"/>
            <color indexed="81"/>
            <rFont val="돋움"/>
            <family val="3"/>
            <charset val="129"/>
          </rPr>
          <t>보상패스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  <comment ref="U11" authorId="2" shapeId="0">
      <text>
        <r>
          <rPr>
            <b/>
            <sz val="9"/>
            <color indexed="81"/>
            <rFont val="돋움"/>
            <family val="3"/>
            <charset val="129"/>
          </rPr>
          <t>보상패스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  <comment ref="K12" authorId="2" shapeId="0">
      <text>
        <r>
          <rPr>
            <b/>
            <sz val="9"/>
            <color indexed="81"/>
            <rFont val="돋움"/>
            <family val="3"/>
            <charset val="129"/>
          </rPr>
          <t>보상패스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  <comment ref="U12" authorId="2" shapeId="0">
      <text>
        <r>
          <rPr>
            <b/>
            <sz val="9"/>
            <color indexed="81"/>
            <rFont val="돋움"/>
            <family val="3"/>
            <charset val="129"/>
          </rPr>
          <t>보상패스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  <comment ref="K13" authorId="2" shapeId="0">
      <text>
        <r>
          <rPr>
            <b/>
            <sz val="9"/>
            <color indexed="81"/>
            <rFont val="돋움"/>
            <family val="3"/>
            <charset val="129"/>
          </rPr>
          <t>보상패스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  <comment ref="U13" authorId="2" shapeId="0">
      <text>
        <r>
          <rPr>
            <b/>
            <sz val="9"/>
            <color indexed="81"/>
            <rFont val="돋움"/>
            <family val="3"/>
            <charset val="129"/>
          </rPr>
          <t>보상패스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  <comment ref="K36" authorId="1" shapeId="0">
      <text>
        <r>
          <rPr>
            <b/>
            <sz val="9"/>
            <color indexed="81"/>
            <rFont val="돋움"/>
            <family val="3"/>
            <charset val="129"/>
          </rPr>
          <t>유프플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폰교체팩스</t>
        </r>
        <r>
          <rPr>
            <b/>
            <sz val="9"/>
            <color indexed="81"/>
            <rFont val="Tahoma"/>
            <family val="2"/>
          </rPr>
          <t>+V</t>
        </r>
        <r>
          <rPr>
            <b/>
            <sz val="9"/>
            <color indexed="81"/>
            <rFont val="돋움"/>
            <family val="3"/>
            <charset val="129"/>
          </rPr>
          <t xml:space="preserve">컬음악감상
</t>
        </r>
      </text>
    </comment>
    <comment ref="F47" authorId="0" shapeId="0">
      <text/>
    </comment>
    <comment ref="K47" authorId="1" shapeId="0">
      <text>
        <r>
          <rPr>
            <b/>
            <sz val="16"/>
            <color indexed="81"/>
            <rFont val="돋움"/>
            <family val="3"/>
            <charset val="129"/>
          </rPr>
          <t>-통화편의+구글원
-보험
-V컬음감+벨링콘텐츠팩</t>
        </r>
      </text>
    </comment>
    <comment ref="R47" authorId="1" shapeId="0">
      <text>
        <r>
          <rPr>
            <b/>
            <sz val="10"/>
            <color indexed="81"/>
            <rFont val="Tahoma"/>
            <family val="2"/>
          </rPr>
          <t>105</t>
        </r>
        <r>
          <rPr>
            <b/>
            <sz val="10"/>
            <color indexed="81"/>
            <rFont val="돋움"/>
            <family val="3"/>
            <charset val="129"/>
          </rPr>
          <t>이상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기변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티빙추가</t>
        </r>
        <r>
          <rPr>
            <b/>
            <sz val="10"/>
            <color indexed="81"/>
            <rFont val="Tahoma"/>
            <family val="2"/>
          </rPr>
          <t xml:space="preserve"> 2</t>
        </r>
        <r>
          <rPr>
            <b/>
            <sz val="10"/>
            <color indexed="81"/>
            <rFont val="돋움"/>
            <family val="3"/>
            <charset val="129"/>
          </rPr>
          <t>만</t>
        </r>
      </text>
    </comment>
    <comment ref="T47" authorId="0" shapeId="0">
      <text/>
    </comment>
    <comment ref="U47" authorId="1" shapeId="0">
      <text>
        <r>
          <rPr>
            <b/>
            <sz val="16"/>
            <color indexed="81"/>
            <rFont val="돋움"/>
            <family val="3"/>
            <charset val="129"/>
          </rPr>
          <t>-통화편의+구글원
-보험
-V컬음감+벨링콘텐츠팩</t>
        </r>
      </text>
    </comment>
    <comment ref="K51" authorId="2" shapeId="0">
      <text>
        <r>
          <rPr>
            <b/>
            <sz val="9"/>
            <color indexed="81"/>
            <rFont val="돋움"/>
            <family val="3"/>
            <charset val="129"/>
          </rPr>
          <t>보상패스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가입시
</t>
        </r>
      </text>
    </comment>
    <comment ref="U51" authorId="2" shapeId="0">
      <text>
        <r>
          <rPr>
            <b/>
            <sz val="9"/>
            <color indexed="81"/>
            <rFont val="돋움"/>
            <family val="3"/>
            <charset val="129"/>
          </rPr>
          <t>보상패스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가입시
</t>
        </r>
      </text>
    </comment>
    <comment ref="K52" authorId="2" shapeId="0">
      <text>
        <r>
          <rPr>
            <b/>
            <sz val="9"/>
            <color indexed="81"/>
            <rFont val="돋움"/>
            <family val="3"/>
            <charset val="129"/>
          </rPr>
          <t>보상패스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가입시
</t>
        </r>
      </text>
    </comment>
    <comment ref="U52" authorId="2" shapeId="0">
      <text>
        <r>
          <rPr>
            <b/>
            <sz val="9"/>
            <color indexed="81"/>
            <rFont val="돋움"/>
            <family val="3"/>
            <charset val="129"/>
          </rPr>
          <t>보상패스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가입시
</t>
        </r>
      </text>
    </comment>
    <comment ref="K53" authorId="2" shapeId="0">
      <text>
        <r>
          <rPr>
            <b/>
            <sz val="9"/>
            <color indexed="81"/>
            <rFont val="돋움"/>
            <family val="3"/>
            <charset val="129"/>
          </rPr>
          <t>보상패스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가입시
</t>
        </r>
      </text>
    </comment>
    <comment ref="U53" authorId="2" shapeId="0">
      <text>
        <r>
          <rPr>
            <b/>
            <sz val="9"/>
            <color indexed="81"/>
            <rFont val="돋움"/>
            <family val="3"/>
            <charset val="129"/>
          </rPr>
          <t>보상패스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가입시
</t>
        </r>
      </text>
    </comment>
    <comment ref="K76" authorId="1" shapeId="0">
      <text>
        <r>
          <rPr>
            <b/>
            <sz val="9"/>
            <color indexed="81"/>
            <rFont val="돋움"/>
            <family val="3"/>
            <charset val="129"/>
          </rPr>
          <t>유프플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폰교체팩스</t>
        </r>
        <r>
          <rPr>
            <b/>
            <sz val="9"/>
            <color indexed="81"/>
            <rFont val="Tahoma"/>
            <family val="2"/>
          </rPr>
          <t>+V</t>
        </r>
        <r>
          <rPr>
            <b/>
            <sz val="9"/>
            <color indexed="81"/>
            <rFont val="돋움"/>
            <family val="3"/>
            <charset val="129"/>
          </rPr>
          <t xml:space="preserve">컬음악감상
</t>
        </r>
      </text>
    </comment>
    <comment ref="U76" authorId="1" shapeId="0">
      <text>
        <r>
          <rPr>
            <b/>
            <sz val="9"/>
            <color indexed="81"/>
            <rFont val="돋움"/>
            <family val="3"/>
            <charset val="129"/>
          </rPr>
          <t>유프플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폰교체팩스</t>
        </r>
        <r>
          <rPr>
            <b/>
            <sz val="9"/>
            <color indexed="81"/>
            <rFont val="Tahoma"/>
            <family val="2"/>
          </rPr>
          <t>+V</t>
        </r>
        <r>
          <rPr>
            <b/>
            <sz val="9"/>
            <color indexed="81"/>
            <rFont val="돋움"/>
            <family val="3"/>
            <charset val="129"/>
          </rPr>
          <t xml:space="preserve">컬음악감상
</t>
        </r>
      </text>
    </comment>
    <comment ref="F87" authorId="0" shapeId="0">
      <text>
        <r>
          <rPr>
            <b/>
            <sz val="16"/>
            <color indexed="81"/>
            <rFont val="Tahoma"/>
            <family val="2"/>
          </rPr>
          <t>S931(7,8),</t>
        </r>
        <r>
          <rPr>
            <b/>
            <sz val="16"/>
            <color indexed="81"/>
            <rFont val="돋움"/>
            <family val="3"/>
            <charset val="129"/>
          </rPr>
          <t>아이폰</t>
        </r>
        <r>
          <rPr>
            <b/>
            <sz val="16"/>
            <color indexed="81"/>
            <rFont val="Tahoma"/>
            <family val="2"/>
          </rPr>
          <t>16</t>
        </r>
        <r>
          <rPr>
            <b/>
            <sz val="16"/>
            <color indexed="81"/>
            <rFont val="돋움"/>
            <family val="3"/>
            <charset val="129"/>
          </rPr>
          <t>류</t>
        </r>
        <r>
          <rPr>
            <b/>
            <sz val="16"/>
            <color indexed="81"/>
            <rFont val="Tahoma"/>
            <family val="2"/>
          </rPr>
          <t>(E</t>
        </r>
        <r>
          <rPr>
            <b/>
            <sz val="16"/>
            <color indexed="81"/>
            <rFont val="돋움"/>
            <family val="3"/>
            <charset val="129"/>
          </rPr>
          <t>제외</t>
        </r>
        <r>
          <rPr>
            <b/>
            <sz val="16"/>
            <color indexed="81"/>
            <rFont val="Tahoma"/>
            <family val="2"/>
          </rPr>
          <t>)</t>
        </r>
      </text>
    </comment>
    <comment ref="H87" authorId="3" shapeId="0">
      <text>
        <r>
          <rPr>
            <b/>
            <sz val="14"/>
            <color indexed="81"/>
            <rFont val="Tahoma"/>
            <family val="2"/>
          </rPr>
          <t xml:space="preserve">📣  </t>
        </r>
        <r>
          <rPr>
            <b/>
            <sz val="14"/>
            <color indexed="81"/>
            <rFont val="돋움"/>
            <family val="3"/>
            <charset val="129"/>
          </rPr>
          <t>액면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외</t>
        </r>
        <r>
          <rPr>
            <b/>
            <sz val="14"/>
            <color indexed="81"/>
            <rFont val="Tahoma"/>
            <family val="2"/>
          </rPr>
          <t xml:space="preserve">  </t>
        </r>
        <r>
          <rPr>
            <b/>
            <sz val="14"/>
            <color indexed="81"/>
            <rFont val="돋움"/>
            <family val="3"/>
            <charset val="129"/>
          </rPr>
          <t>사전예약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추가지급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스팟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입니다</t>
        </r>
        <r>
          <rPr>
            <b/>
            <sz val="14"/>
            <color indexed="81"/>
            <rFont val="Tahoma"/>
            <family val="2"/>
          </rPr>
          <t xml:space="preserve">.
 </t>
        </r>
        <r>
          <rPr>
            <b/>
            <sz val="14"/>
            <color indexed="81"/>
            <rFont val="돋움"/>
            <family val="3"/>
            <charset val="129"/>
          </rPr>
          <t>▷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적용기간</t>
        </r>
        <r>
          <rPr>
            <b/>
            <sz val="14"/>
            <color indexed="81"/>
            <rFont val="Tahoma"/>
            <family val="2"/>
          </rPr>
          <t xml:space="preserve"> : 2</t>
        </r>
        <r>
          <rPr>
            <b/>
            <sz val="14"/>
            <color indexed="81"/>
            <rFont val="돋움"/>
            <family val="3"/>
            <charset val="129"/>
          </rPr>
          <t>월</t>
        </r>
        <r>
          <rPr>
            <b/>
            <sz val="14"/>
            <color indexed="81"/>
            <rFont val="Tahoma"/>
            <family val="2"/>
          </rPr>
          <t xml:space="preserve"> 27</t>
        </r>
        <r>
          <rPr>
            <b/>
            <sz val="14"/>
            <color indexed="81"/>
            <rFont val="돋움"/>
            <family val="3"/>
            <charset val="129"/>
          </rPr>
          <t>일</t>
        </r>
        <r>
          <rPr>
            <b/>
            <sz val="14"/>
            <color indexed="81"/>
            <rFont val="Tahoma"/>
            <family val="2"/>
          </rPr>
          <t xml:space="preserve"> ~ 3</t>
        </r>
        <r>
          <rPr>
            <b/>
            <sz val="14"/>
            <color indexed="81"/>
            <rFont val="돋움"/>
            <family val="3"/>
            <charset val="129"/>
          </rPr>
          <t>월</t>
        </r>
        <r>
          <rPr>
            <b/>
            <sz val="14"/>
            <color indexed="81"/>
            <rFont val="Tahoma"/>
            <family val="2"/>
          </rPr>
          <t xml:space="preserve"> 5</t>
        </r>
        <r>
          <rPr>
            <b/>
            <sz val="14"/>
            <color indexed="81"/>
            <rFont val="돋움"/>
            <family val="3"/>
            <charset val="129"/>
          </rPr>
          <t>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사전예약</t>
        </r>
        <r>
          <rPr>
            <b/>
            <sz val="14"/>
            <color indexed="81"/>
            <rFont val="Tahoma"/>
            <family val="2"/>
          </rPr>
          <t>&amp;</t>
        </r>
        <r>
          <rPr>
            <b/>
            <sz val="14"/>
            <color indexed="81"/>
            <rFont val="돋움"/>
            <family val="3"/>
            <charset val="129"/>
          </rPr>
          <t>원샷접수건</t>
        </r>
        <r>
          <rPr>
            <b/>
            <sz val="14"/>
            <color indexed="81"/>
            <rFont val="Tahoma"/>
            <family val="2"/>
          </rPr>
          <t xml:space="preserve"> 6</t>
        </r>
        <r>
          <rPr>
            <b/>
            <sz val="14"/>
            <color indexed="81"/>
            <rFont val="돋움"/>
            <family val="3"/>
            <charset val="129"/>
          </rPr>
          <t xml:space="preserve">일개통건지급
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▷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대상모델</t>
        </r>
        <r>
          <rPr>
            <b/>
            <sz val="14"/>
            <color indexed="81"/>
            <rFont val="Tahoma"/>
            <family val="2"/>
          </rPr>
          <t xml:space="preserve"> : S26 </t>
        </r>
        <r>
          <rPr>
            <b/>
            <sz val="14"/>
            <color indexed="81"/>
            <rFont val="돋움"/>
            <family val="3"/>
            <charset val="129"/>
          </rPr>
          <t xml:space="preserve">류
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▷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추가금액</t>
        </r>
        <r>
          <rPr>
            <b/>
            <sz val="14"/>
            <color indexed="81"/>
            <rFont val="Tahoma"/>
            <family val="2"/>
          </rPr>
          <t xml:space="preserve"> : 115</t>
        </r>
        <r>
          <rPr>
            <b/>
            <sz val="14"/>
            <color indexed="81"/>
            <rFont val="돋움"/>
            <family val="3"/>
            <charset val="129"/>
          </rPr>
          <t>이상</t>
        </r>
        <r>
          <rPr>
            <b/>
            <sz val="14"/>
            <color indexed="81"/>
            <rFont val="Tahoma"/>
            <family val="2"/>
          </rPr>
          <t xml:space="preserve"> MNP / </t>
        </r>
        <r>
          <rPr>
            <b/>
            <sz val="14"/>
            <color indexed="81"/>
            <rFont val="돋움"/>
            <family val="3"/>
            <charset val="129"/>
          </rPr>
          <t>기기변경</t>
        </r>
        <r>
          <rPr>
            <b/>
            <sz val="14"/>
            <color indexed="81"/>
            <rFont val="Tahoma"/>
            <family val="2"/>
          </rPr>
          <t xml:space="preserve"> +5</t>
        </r>
        <r>
          <rPr>
            <b/>
            <sz val="14"/>
            <color indexed="81"/>
            <rFont val="돋움"/>
            <family val="3"/>
            <charset val="129"/>
          </rPr>
          <t>만원
※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단가표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외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추가정책이니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확인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많은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판매부탁드립니다</t>
        </r>
        <r>
          <rPr>
            <b/>
            <sz val="14"/>
            <color indexed="81"/>
            <rFont val="Tahoma"/>
            <family val="2"/>
          </rPr>
          <t>.</t>
        </r>
      </text>
    </comment>
    <comment ref="K87" authorId="1" shapeId="0">
      <text>
        <r>
          <rPr>
            <b/>
            <sz val="16"/>
            <color indexed="81"/>
            <rFont val="돋움"/>
            <family val="3"/>
            <charset val="129"/>
          </rPr>
          <t>-통화편의+구글원
-보험
-V컬음감+벨링콘텐츠팩</t>
        </r>
      </text>
    </comment>
    <comment ref="Q87" authorId="0" shapeId="0">
      <text>
        <r>
          <rPr>
            <b/>
            <sz val="16"/>
            <color indexed="81"/>
            <rFont val="Tahoma"/>
            <family val="2"/>
          </rPr>
          <t>S931(7,8),</t>
        </r>
        <r>
          <rPr>
            <b/>
            <sz val="16"/>
            <color indexed="81"/>
            <rFont val="돋움"/>
            <family val="3"/>
            <charset val="129"/>
          </rPr>
          <t>아이폰</t>
        </r>
        <r>
          <rPr>
            <b/>
            <sz val="16"/>
            <color indexed="81"/>
            <rFont val="Tahoma"/>
            <family val="2"/>
          </rPr>
          <t>16</t>
        </r>
        <r>
          <rPr>
            <b/>
            <sz val="16"/>
            <color indexed="81"/>
            <rFont val="돋움"/>
            <family val="3"/>
            <charset val="129"/>
          </rPr>
          <t>류</t>
        </r>
        <r>
          <rPr>
            <b/>
            <sz val="16"/>
            <color indexed="81"/>
            <rFont val="Tahoma"/>
            <family val="2"/>
          </rPr>
          <t>(E</t>
        </r>
        <r>
          <rPr>
            <b/>
            <sz val="16"/>
            <color indexed="81"/>
            <rFont val="돋움"/>
            <family val="3"/>
            <charset val="129"/>
          </rPr>
          <t>제외</t>
        </r>
        <r>
          <rPr>
            <b/>
            <sz val="16"/>
            <color indexed="81"/>
            <rFont val="Tahoma"/>
            <family val="2"/>
          </rPr>
          <t>)</t>
        </r>
      </text>
    </comment>
    <comment ref="S87" authorId="3" shapeId="0">
      <text>
        <r>
          <rPr>
            <b/>
            <sz val="14"/>
            <color indexed="81"/>
            <rFont val="Tahoma"/>
            <family val="2"/>
          </rPr>
          <t xml:space="preserve">📣  </t>
        </r>
        <r>
          <rPr>
            <b/>
            <sz val="14"/>
            <color indexed="81"/>
            <rFont val="돋움"/>
            <family val="3"/>
            <charset val="129"/>
          </rPr>
          <t>액면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외</t>
        </r>
        <r>
          <rPr>
            <b/>
            <sz val="14"/>
            <color indexed="81"/>
            <rFont val="Tahoma"/>
            <family val="2"/>
          </rPr>
          <t xml:space="preserve">  </t>
        </r>
        <r>
          <rPr>
            <b/>
            <sz val="14"/>
            <color indexed="81"/>
            <rFont val="돋움"/>
            <family val="3"/>
            <charset val="129"/>
          </rPr>
          <t>사전예약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추가지급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스팟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입니다</t>
        </r>
        <r>
          <rPr>
            <b/>
            <sz val="14"/>
            <color indexed="81"/>
            <rFont val="Tahoma"/>
            <family val="2"/>
          </rPr>
          <t xml:space="preserve">.
 </t>
        </r>
        <r>
          <rPr>
            <b/>
            <sz val="14"/>
            <color indexed="81"/>
            <rFont val="돋움"/>
            <family val="3"/>
            <charset val="129"/>
          </rPr>
          <t>▷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적용기간</t>
        </r>
        <r>
          <rPr>
            <b/>
            <sz val="14"/>
            <color indexed="81"/>
            <rFont val="Tahoma"/>
            <family val="2"/>
          </rPr>
          <t xml:space="preserve"> : 2</t>
        </r>
        <r>
          <rPr>
            <b/>
            <sz val="14"/>
            <color indexed="81"/>
            <rFont val="돋움"/>
            <family val="3"/>
            <charset val="129"/>
          </rPr>
          <t>월</t>
        </r>
        <r>
          <rPr>
            <b/>
            <sz val="14"/>
            <color indexed="81"/>
            <rFont val="Tahoma"/>
            <family val="2"/>
          </rPr>
          <t xml:space="preserve"> 27</t>
        </r>
        <r>
          <rPr>
            <b/>
            <sz val="14"/>
            <color indexed="81"/>
            <rFont val="돋움"/>
            <family val="3"/>
            <charset val="129"/>
          </rPr>
          <t>일</t>
        </r>
        <r>
          <rPr>
            <b/>
            <sz val="14"/>
            <color indexed="81"/>
            <rFont val="Tahoma"/>
            <family val="2"/>
          </rPr>
          <t xml:space="preserve"> ~ 3</t>
        </r>
        <r>
          <rPr>
            <b/>
            <sz val="14"/>
            <color indexed="81"/>
            <rFont val="돋움"/>
            <family val="3"/>
            <charset val="129"/>
          </rPr>
          <t>월</t>
        </r>
        <r>
          <rPr>
            <b/>
            <sz val="14"/>
            <color indexed="81"/>
            <rFont val="Tahoma"/>
            <family val="2"/>
          </rPr>
          <t xml:space="preserve"> 5</t>
        </r>
        <r>
          <rPr>
            <b/>
            <sz val="14"/>
            <color indexed="81"/>
            <rFont val="돋움"/>
            <family val="3"/>
            <charset val="129"/>
          </rPr>
          <t>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사전예약</t>
        </r>
        <r>
          <rPr>
            <b/>
            <sz val="14"/>
            <color indexed="81"/>
            <rFont val="Tahoma"/>
            <family val="2"/>
          </rPr>
          <t>&amp;</t>
        </r>
        <r>
          <rPr>
            <b/>
            <sz val="14"/>
            <color indexed="81"/>
            <rFont val="돋움"/>
            <family val="3"/>
            <charset val="129"/>
          </rPr>
          <t>원샷접수건</t>
        </r>
        <r>
          <rPr>
            <b/>
            <sz val="14"/>
            <color indexed="81"/>
            <rFont val="Tahoma"/>
            <family val="2"/>
          </rPr>
          <t xml:space="preserve"> 6</t>
        </r>
        <r>
          <rPr>
            <b/>
            <sz val="14"/>
            <color indexed="81"/>
            <rFont val="돋움"/>
            <family val="3"/>
            <charset val="129"/>
          </rPr>
          <t xml:space="preserve">일개통건지급
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▷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대상모델</t>
        </r>
        <r>
          <rPr>
            <b/>
            <sz val="14"/>
            <color indexed="81"/>
            <rFont val="Tahoma"/>
            <family val="2"/>
          </rPr>
          <t xml:space="preserve"> : S26 </t>
        </r>
        <r>
          <rPr>
            <b/>
            <sz val="14"/>
            <color indexed="81"/>
            <rFont val="돋움"/>
            <family val="3"/>
            <charset val="129"/>
          </rPr>
          <t xml:space="preserve">류
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▷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추가금액</t>
        </r>
        <r>
          <rPr>
            <b/>
            <sz val="14"/>
            <color indexed="81"/>
            <rFont val="Tahoma"/>
            <family val="2"/>
          </rPr>
          <t xml:space="preserve"> : 115</t>
        </r>
        <r>
          <rPr>
            <b/>
            <sz val="14"/>
            <color indexed="81"/>
            <rFont val="돋움"/>
            <family val="3"/>
            <charset val="129"/>
          </rPr>
          <t>이상</t>
        </r>
        <r>
          <rPr>
            <b/>
            <sz val="14"/>
            <color indexed="81"/>
            <rFont val="Tahoma"/>
            <family val="2"/>
          </rPr>
          <t xml:space="preserve"> MNP / </t>
        </r>
        <r>
          <rPr>
            <b/>
            <sz val="14"/>
            <color indexed="81"/>
            <rFont val="돋움"/>
            <family val="3"/>
            <charset val="129"/>
          </rPr>
          <t>기기변경</t>
        </r>
        <r>
          <rPr>
            <b/>
            <sz val="14"/>
            <color indexed="81"/>
            <rFont val="Tahoma"/>
            <family val="2"/>
          </rPr>
          <t xml:space="preserve"> +5</t>
        </r>
        <r>
          <rPr>
            <b/>
            <sz val="14"/>
            <color indexed="81"/>
            <rFont val="돋움"/>
            <family val="3"/>
            <charset val="129"/>
          </rPr>
          <t>만원
※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단가표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외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추가정책이니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확인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많은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판매부탁드립니다</t>
        </r>
        <r>
          <rPr>
            <b/>
            <sz val="14"/>
            <color indexed="81"/>
            <rFont val="Tahoma"/>
            <family val="2"/>
          </rPr>
          <t>.</t>
        </r>
      </text>
    </comment>
    <comment ref="U87" authorId="1" shapeId="0">
      <text>
        <r>
          <rPr>
            <b/>
            <sz val="16"/>
            <color indexed="81"/>
            <rFont val="돋움"/>
            <family val="3"/>
            <charset val="129"/>
          </rPr>
          <t>-통화편의+구글원
-보험
-V컬음감+벨링콘텐츠팩</t>
        </r>
      </text>
    </comment>
    <comment ref="K91" authorId="2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보상패스가입시
</t>
        </r>
      </text>
    </comment>
    <comment ref="U91" authorId="2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보상패스가입시
</t>
        </r>
      </text>
    </comment>
    <comment ref="K92" authorId="2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보상패스가입시
</t>
        </r>
      </text>
    </comment>
    <comment ref="U92" authorId="2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보상패스가입시
</t>
        </r>
      </text>
    </comment>
    <comment ref="K93" authorId="2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보상패스가입시
</t>
        </r>
      </text>
    </comment>
    <comment ref="U93" authorId="2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보상패스가입시
</t>
        </r>
      </text>
    </comment>
  </commentList>
</comments>
</file>

<file path=xl/comments5.xml><?xml version="1.0" encoding="utf-8"?>
<comments xmlns="http://schemas.openxmlformats.org/spreadsheetml/2006/main">
  <authors>
    <author>1</author>
  </authors>
  <commentList>
    <comment ref="C69" authorId="0" shapeId="0">
      <text>
        <r>
          <rPr>
            <b/>
            <sz val="14"/>
            <color indexed="81"/>
            <rFont val="돋움"/>
            <family val="3"/>
            <charset val="129"/>
          </rPr>
          <t>보험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추가</t>
        </r>
        <r>
          <rPr>
            <b/>
            <sz val="14"/>
            <color indexed="81"/>
            <rFont val="Tahoma"/>
            <family val="2"/>
          </rPr>
          <t xml:space="preserve"> 2</t>
        </r>
        <r>
          <rPr>
            <b/>
            <sz val="14"/>
            <color indexed="81"/>
            <rFont val="돋움"/>
            <family val="3"/>
            <charset val="129"/>
          </rPr>
          <t>만
유플프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차감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면제
</t>
        </r>
      </text>
    </comment>
    <comment ref="E69" authorId="0" shapeId="0">
      <text>
        <r>
          <rPr>
            <b/>
            <sz val="14"/>
            <color indexed="81"/>
            <rFont val="돋움"/>
            <family val="3"/>
            <charset val="129"/>
          </rPr>
          <t>보험</t>
        </r>
        <r>
          <rPr>
            <b/>
            <sz val="14"/>
            <color indexed="81"/>
            <rFont val="Tahoma"/>
            <family val="2"/>
          </rPr>
          <t>+2</t>
        </r>
        <r>
          <rPr>
            <b/>
            <sz val="14"/>
            <color indexed="81"/>
            <rFont val="돋움"/>
            <family val="3"/>
            <charset val="129"/>
          </rPr>
          <t>만
유플프차감</t>
        </r>
        <r>
          <rPr>
            <b/>
            <sz val="14"/>
            <color indexed="81"/>
            <rFont val="Tahoma"/>
            <family val="2"/>
          </rPr>
          <t>-2</t>
        </r>
        <r>
          <rPr>
            <b/>
            <sz val="14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H69" authorId="0" shapeId="0">
      <text>
        <r>
          <rPr>
            <b/>
            <sz val="14"/>
            <color indexed="81"/>
            <rFont val="돋움"/>
            <family val="3"/>
            <charset val="129"/>
          </rPr>
          <t>보험</t>
        </r>
        <r>
          <rPr>
            <b/>
            <sz val="14"/>
            <color indexed="81"/>
            <rFont val="Tahoma"/>
            <family val="2"/>
          </rPr>
          <t xml:space="preserve"> 2</t>
        </r>
        <r>
          <rPr>
            <b/>
            <sz val="14"/>
            <color indexed="81"/>
            <rFont val="돋움"/>
            <family val="3"/>
            <charset val="129"/>
          </rPr>
          <t>만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추가
유플프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차감</t>
        </r>
        <r>
          <rPr>
            <b/>
            <sz val="14"/>
            <color indexed="81"/>
            <rFont val="Tahoma"/>
            <family val="2"/>
          </rPr>
          <t xml:space="preserve"> 2</t>
        </r>
        <r>
          <rPr>
            <b/>
            <sz val="14"/>
            <color indexed="81"/>
            <rFont val="돋움"/>
            <family val="3"/>
            <charset val="129"/>
          </rPr>
          <t>만</t>
        </r>
        <r>
          <rPr>
            <b/>
            <sz val="14"/>
            <color indexed="81"/>
            <rFont val="Tahoma"/>
            <family val="2"/>
          </rPr>
          <t xml:space="preserve"> 
3/10-16</t>
        </r>
        <r>
          <rPr>
            <b/>
            <sz val="14"/>
            <color indexed="81"/>
            <rFont val="돋움"/>
            <family val="3"/>
            <charset val="129"/>
          </rPr>
          <t>일까지
유플프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차감면제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즉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보험값만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추가함
</t>
        </r>
      </text>
    </comment>
  </commentList>
</comments>
</file>

<file path=xl/comments6.xml><?xml version="1.0" encoding="utf-8"?>
<comments xmlns="http://schemas.openxmlformats.org/spreadsheetml/2006/main">
  <authors>
    <author>인용재</author>
  </authors>
  <commentList>
    <comment ref="H75" authorId="0" shapeId="0">
      <text>
        <r>
          <rPr>
            <b/>
            <sz val="9"/>
            <color indexed="81"/>
            <rFont val="돋움"/>
            <family val="3"/>
            <charset val="129"/>
          </rPr>
          <t>청약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21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~
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>:6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30</t>
        </r>
        <r>
          <rPr>
            <b/>
            <sz val="9"/>
            <color indexed="81"/>
            <rFont val="돋움"/>
            <family val="3"/>
            <charset val="129"/>
          </rPr>
          <t>일까지</t>
        </r>
      </text>
    </comment>
    <comment ref="H105" authorId="0" shapeId="0">
      <text>
        <r>
          <rPr>
            <b/>
            <sz val="9"/>
            <color indexed="81"/>
            <rFont val="돋움"/>
            <family val="3"/>
            <charset val="129"/>
          </rPr>
          <t>청약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21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~
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>:6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30</t>
        </r>
        <r>
          <rPr>
            <b/>
            <sz val="9"/>
            <color indexed="81"/>
            <rFont val="돋움"/>
            <family val="3"/>
            <charset val="129"/>
          </rPr>
          <t>일까지</t>
        </r>
      </text>
    </comment>
    <comment ref="H135" authorId="0" shapeId="0">
      <text>
        <r>
          <rPr>
            <b/>
            <sz val="9"/>
            <color indexed="81"/>
            <rFont val="돋움"/>
            <family val="3"/>
            <charset val="129"/>
          </rPr>
          <t>청약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~
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>:6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30</t>
        </r>
        <r>
          <rPr>
            <b/>
            <sz val="9"/>
            <color indexed="81"/>
            <rFont val="돋움"/>
            <family val="3"/>
            <charset val="129"/>
          </rPr>
          <t>일까지</t>
        </r>
      </text>
    </comment>
    <comment ref="H165" authorId="0" shapeId="0">
      <text>
        <r>
          <rPr>
            <b/>
            <sz val="9"/>
            <color indexed="81"/>
            <rFont val="돋움"/>
            <family val="3"/>
            <charset val="129"/>
          </rPr>
          <t>청약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~
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>:6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30</t>
        </r>
        <r>
          <rPr>
            <b/>
            <sz val="9"/>
            <color indexed="81"/>
            <rFont val="돋움"/>
            <family val="3"/>
            <charset val="129"/>
          </rPr>
          <t>일까지</t>
        </r>
      </text>
    </comment>
    <comment ref="H201" authorId="0" shapeId="0">
      <text>
        <r>
          <rPr>
            <b/>
            <sz val="9"/>
            <color indexed="81"/>
            <rFont val="돋움"/>
            <family val="3"/>
            <charset val="129"/>
          </rPr>
          <t>청약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~
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>:6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30</t>
        </r>
        <r>
          <rPr>
            <b/>
            <sz val="9"/>
            <color indexed="81"/>
            <rFont val="돋움"/>
            <family val="3"/>
            <charset val="129"/>
          </rPr>
          <t>일까지</t>
        </r>
      </text>
    </comment>
    <comment ref="G223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H223" authorId="0" shapeId="0">
      <text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>월청약</t>
        </r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설치까지</t>
        </r>
      </text>
    </comment>
    <comment ref="H237" authorId="0" shapeId="0">
      <text>
        <r>
          <rPr>
            <b/>
            <sz val="9"/>
            <color indexed="81"/>
            <rFont val="돋움"/>
            <family val="3"/>
            <charset val="129"/>
          </rPr>
          <t>청약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~
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>:7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31</t>
        </r>
        <r>
          <rPr>
            <b/>
            <sz val="9"/>
            <color indexed="81"/>
            <rFont val="돋움"/>
            <family val="3"/>
            <charset val="129"/>
          </rPr>
          <t>일까지</t>
        </r>
      </text>
    </comment>
    <comment ref="G256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H256" authorId="0" shapeId="0">
      <text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~9</t>
        </r>
        <r>
          <rPr>
            <b/>
            <sz val="9"/>
            <color indexed="81"/>
            <rFont val="돋움"/>
            <family val="3"/>
            <charset val="129"/>
          </rPr>
          <t>월까지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설치건</t>
        </r>
      </text>
    </comment>
    <comment ref="H271" authorId="0" shapeId="0">
      <text>
        <r>
          <rPr>
            <b/>
            <sz val="9"/>
            <color indexed="81"/>
            <rFont val="돋움"/>
            <family val="3"/>
            <charset val="129"/>
          </rPr>
          <t>청약12일~
설치 8월 31일까지</t>
        </r>
      </text>
    </comment>
    <comment ref="G288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H288" authorId="0" shapeId="0">
      <text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~9</t>
        </r>
        <r>
          <rPr>
            <b/>
            <sz val="9"/>
            <color indexed="81"/>
            <rFont val="돋움"/>
            <family val="3"/>
            <charset val="129"/>
          </rPr>
          <t>월까지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설치건</t>
        </r>
      </text>
    </comment>
    <comment ref="H303" authorId="0" shapeId="0">
      <text>
        <r>
          <rPr>
            <b/>
            <sz val="9"/>
            <color indexed="81"/>
            <rFont val="돋움"/>
            <family val="3"/>
            <charset val="129"/>
          </rPr>
          <t>청약12일~
설치 8월 31일까지</t>
        </r>
      </text>
    </comment>
    <comment ref="G317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G333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H333" authorId="0" shapeId="0">
      <text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~9</t>
        </r>
        <r>
          <rPr>
            <b/>
            <sz val="9"/>
            <color indexed="81"/>
            <rFont val="돋움"/>
            <family val="3"/>
            <charset val="129"/>
          </rPr>
          <t>월까지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설치건</t>
        </r>
      </text>
    </comment>
    <comment ref="H348" authorId="0" shapeId="0">
      <text>
        <r>
          <rPr>
            <b/>
            <sz val="9"/>
            <color indexed="81"/>
            <rFont val="돋움"/>
            <family val="3"/>
            <charset val="129"/>
          </rPr>
          <t>청약12일~
설치 8월 31일까지</t>
        </r>
      </text>
    </comment>
    <comment ref="G362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G378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H378" authorId="0" shapeId="0">
      <text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~9</t>
        </r>
        <r>
          <rPr>
            <b/>
            <sz val="9"/>
            <color indexed="81"/>
            <rFont val="돋움"/>
            <family val="3"/>
            <charset val="129"/>
          </rPr>
          <t>월까지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설치건</t>
        </r>
      </text>
    </comment>
    <comment ref="H393" authorId="0" shapeId="0">
      <text>
        <r>
          <rPr>
            <b/>
            <sz val="9"/>
            <color indexed="81"/>
            <rFont val="돋움"/>
            <family val="3"/>
            <charset val="129"/>
          </rPr>
          <t>청약12일~
설치 8월 31일까지</t>
        </r>
      </text>
    </comment>
    <comment ref="G407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G423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H423" authorId="0" shapeId="0">
      <text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~9</t>
        </r>
        <r>
          <rPr>
            <b/>
            <sz val="9"/>
            <color indexed="81"/>
            <rFont val="돋움"/>
            <family val="3"/>
            <charset val="129"/>
          </rPr>
          <t>월까지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설치건</t>
        </r>
      </text>
    </comment>
    <comment ref="H438" authorId="0" shapeId="0">
      <text>
        <r>
          <rPr>
            <b/>
            <sz val="9"/>
            <color indexed="81"/>
            <rFont val="돋움"/>
            <family val="3"/>
            <charset val="129"/>
          </rPr>
          <t>청약12일~
설치 8월 31일까지</t>
        </r>
      </text>
    </comment>
    <comment ref="J445" authorId="0" shapeId="0">
      <text>
        <r>
          <rPr>
            <b/>
            <sz val="12"/>
            <color indexed="81"/>
            <rFont val="돋움"/>
            <family val="3"/>
            <charset val="129"/>
          </rPr>
          <t>와이파이기본단가표</t>
        </r>
        <r>
          <rPr>
            <b/>
            <sz val="12"/>
            <color indexed="81"/>
            <rFont val="Tahoma"/>
            <family val="2"/>
          </rPr>
          <t>-5</t>
        </r>
        <r>
          <rPr>
            <b/>
            <sz val="12"/>
            <color indexed="81"/>
            <rFont val="돋움"/>
            <family val="3"/>
            <charset val="129"/>
          </rPr>
          <t>만</t>
        </r>
      </text>
    </comment>
    <comment ref="G452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G468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H468" authorId="0" shapeId="0">
      <text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~11</t>
        </r>
        <r>
          <rPr>
            <b/>
            <sz val="9"/>
            <color indexed="81"/>
            <rFont val="돋움"/>
            <family val="3"/>
            <charset val="129"/>
          </rPr>
          <t>월까지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설치건</t>
        </r>
      </text>
    </comment>
    <comment ref="H483" authorId="0" shapeId="0">
      <text>
        <r>
          <rPr>
            <b/>
            <sz val="9"/>
            <color indexed="81"/>
            <rFont val="돋움"/>
            <family val="3"/>
            <charset val="129"/>
          </rPr>
          <t>청약15~17
설치 11월 31일까지</t>
        </r>
      </text>
    </comment>
    <comment ref="K490" authorId="0" shapeId="0">
      <text>
        <r>
          <rPr>
            <b/>
            <sz val="12"/>
            <color indexed="81"/>
            <rFont val="돋움"/>
            <family val="3"/>
            <charset val="129"/>
          </rPr>
          <t>와이파이기본단가표</t>
        </r>
        <r>
          <rPr>
            <b/>
            <sz val="12"/>
            <color indexed="81"/>
            <rFont val="Tahoma"/>
            <family val="2"/>
          </rPr>
          <t>-5</t>
        </r>
        <r>
          <rPr>
            <b/>
            <sz val="12"/>
            <color indexed="81"/>
            <rFont val="돋움"/>
            <family val="3"/>
            <charset val="129"/>
          </rPr>
          <t>만</t>
        </r>
      </text>
    </comment>
    <comment ref="G497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G513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H513" authorId="0" shapeId="0">
      <text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~11</t>
        </r>
        <r>
          <rPr>
            <b/>
            <sz val="9"/>
            <color indexed="81"/>
            <rFont val="돋움"/>
            <family val="3"/>
            <charset val="129"/>
          </rPr>
          <t>월까지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설치건</t>
        </r>
      </text>
    </comment>
    <comment ref="I513" authorId="0" shapeId="0">
      <text>
        <r>
          <rPr>
            <sz val="16"/>
            <color indexed="81"/>
            <rFont val="Tahoma"/>
            <family val="2"/>
          </rPr>
          <t>1~24</t>
        </r>
        <r>
          <rPr>
            <sz val="16"/>
            <color indexed="81"/>
            <rFont val="돋움"/>
            <family val="3"/>
            <charset val="129"/>
          </rPr>
          <t>일청약
모바일개통</t>
        </r>
      </text>
    </comment>
    <comment ref="H528" authorId="0" shapeId="0">
      <text>
        <r>
          <rPr>
            <b/>
            <sz val="12"/>
            <color indexed="81"/>
            <rFont val="돋움"/>
            <family val="3"/>
            <charset val="129"/>
          </rPr>
          <t>청약25-30
설치 11월 31일까지</t>
        </r>
      </text>
    </comment>
    <comment ref="K535" authorId="0" shapeId="0">
      <text>
        <r>
          <rPr>
            <b/>
            <sz val="12"/>
            <color indexed="81"/>
            <rFont val="돋움"/>
            <family val="3"/>
            <charset val="129"/>
          </rPr>
          <t>와이파이기본단가표</t>
        </r>
        <r>
          <rPr>
            <b/>
            <sz val="12"/>
            <color indexed="81"/>
            <rFont val="Tahoma"/>
            <family val="2"/>
          </rPr>
          <t>-5</t>
        </r>
        <r>
          <rPr>
            <b/>
            <sz val="12"/>
            <color indexed="81"/>
            <rFont val="돋움"/>
            <family val="3"/>
            <charset val="129"/>
          </rPr>
          <t>만</t>
        </r>
      </text>
    </comment>
    <comment ref="G542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G558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H558" authorId="0" shapeId="0">
      <text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~11</t>
        </r>
        <r>
          <rPr>
            <b/>
            <sz val="9"/>
            <color indexed="81"/>
            <rFont val="돋움"/>
            <family val="3"/>
            <charset val="129"/>
          </rPr>
          <t>월까지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설치건</t>
        </r>
      </text>
    </comment>
    <comment ref="I558" authorId="0" shapeId="0">
      <text>
        <r>
          <rPr>
            <sz val="16"/>
            <color indexed="81"/>
            <rFont val="돋움"/>
            <family val="3"/>
            <charset val="129"/>
          </rPr>
          <t xml:space="preserve">동판활성화
</t>
        </r>
        <r>
          <rPr>
            <sz val="16"/>
            <color indexed="81"/>
            <rFont val="Tahoma"/>
            <family val="2"/>
          </rPr>
          <t xml:space="preserve">5-16 </t>
        </r>
        <r>
          <rPr>
            <sz val="16"/>
            <color indexed="81"/>
            <rFont val="돋움"/>
            <family val="3"/>
            <charset val="129"/>
          </rPr>
          <t>모바일</t>
        </r>
        <r>
          <rPr>
            <sz val="16"/>
            <color indexed="81"/>
            <rFont val="Tahoma"/>
            <family val="2"/>
          </rPr>
          <t>,</t>
        </r>
        <r>
          <rPr>
            <sz val="16"/>
            <color indexed="81"/>
            <rFont val="돋움"/>
            <family val="3"/>
            <charset val="129"/>
          </rPr>
          <t xml:space="preserve">청약
</t>
        </r>
        <r>
          <rPr>
            <sz val="16"/>
            <color indexed="81"/>
            <rFont val="Tahoma"/>
            <family val="2"/>
          </rPr>
          <t>1/31</t>
        </r>
        <r>
          <rPr>
            <sz val="16"/>
            <color indexed="81"/>
            <rFont val="돋움"/>
            <family val="3"/>
            <charset val="129"/>
          </rPr>
          <t>까지설치</t>
        </r>
      </text>
    </comment>
    <comment ref="H573" authorId="0" shapeId="0">
      <text>
        <r>
          <rPr>
            <b/>
            <sz val="14"/>
            <color indexed="81"/>
            <rFont val="돋움"/>
            <family val="3"/>
            <charset val="129"/>
          </rPr>
          <t>청약17~31
모바일17~31
설치 1월 31일까지</t>
        </r>
      </text>
    </comment>
    <comment ref="K580" authorId="0" shapeId="0">
      <text>
        <r>
          <rPr>
            <b/>
            <sz val="12"/>
            <color indexed="81"/>
            <rFont val="돋움"/>
            <family val="3"/>
            <charset val="129"/>
          </rPr>
          <t>와이파이기본단가표</t>
        </r>
        <r>
          <rPr>
            <b/>
            <sz val="12"/>
            <color indexed="81"/>
            <rFont val="Tahoma"/>
            <family val="2"/>
          </rPr>
          <t>-5</t>
        </r>
        <r>
          <rPr>
            <b/>
            <sz val="12"/>
            <color indexed="81"/>
            <rFont val="돋움"/>
            <family val="3"/>
            <charset val="129"/>
          </rPr>
          <t>만</t>
        </r>
      </text>
    </comment>
    <comment ref="G587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G603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H603" authorId="0" shapeId="0">
      <text>
        <r>
          <rPr>
            <b/>
            <sz val="9"/>
            <color indexed="81"/>
            <rFont val="Tahoma"/>
            <family val="2"/>
          </rPr>
          <t>1/13</t>
        </r>
        <r>
          <rPr>
            <b/>
            <sz val="9"/>
            <color indexed="81"/>
            <rFont val="돋움"/>
            <family val="3"/>
            <charset val="129"/>
          </rPr>
          <t>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청약
</t>
        </r>
        <r>
          <rPr>
            <b/>
            <sz val="9"/>
            <color indexed="81"/>
            <rFont val="Tahoma"/>
            <family val="2"/>
          </rPr>
          <t xml:space="preserve">1/31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I603" authorId="0" shapeId="0">
      <text/>
    </comment>
    <comment ref="H618" authorId="0" shapeId="0">
      <text>
        <r>
          <rPr>
            <b/>
            <sz val="14"/>
            <color indexed="81"/>
            <rFont val="돋움"/>
            <family val="3"/>
            <charset val="129"/>
          </rPr>
          <t>청약 1/1 ~ 13
모바일1/1 ~ 13 
설치 1월 31일까지</t>
        </r>
      </text>
    </comment>
    <comment ref="K625" authorId="0" shapeId="0">
      <text>
        <r>
          <rPr>
            <b/>
            <sz val="12"/>
            <color indexed="81"/>
            <rFont val="돋움"/>
            <family val="3"/>
            <charset val="129"/>
          </rPr>
          <t>와이파이기본단가표</t>
        </r>
        <r>
          <rPr>
            <b/>
            <sz val="12"/>
            <color indexed="81"/>
            <rFont val="Tahoma"/>
            <family val="2"/>
          </rPr>
          <t>-5</t>
        </r>
        <r>
          <rPr>
            <b/>
            <sz val="12"/>
            <color indexed="81"/>
            <rFont val="돋움"/>
            <family val="3"/>
            <charset val="129"/>
          </rPr>
          <t>만</t>
        </r>
      </text>
    </comment>
    <comment ref="G632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G648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H648" authorId="0" shapeId="0">
      <text>
        <r>
          <rPr>
            <b/>
            <sz val="9"/>
            <color indexed="81"/>
            <rFont val="Tahoma"/>
            <family val="2"/>
          </rPr>
          <t>1/13</t>
        </r>
        <r>
          <rPr>
            <b/>
            <sz val="9"/>
            <color indexed="81"/>
            <rFont val="돋움"/>
            <family val="3"/>
            <charset val="129"/>
          </rPr>
          <t>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청약
</t>
        </r>
        <r>
          <rPr>
            <b/>
            <sz val="9"/>
            <color indexed="81"/>
            <rFont val="Tahoma"/>
            <family val="2"/>
          </rPr>
          <t xml:space="preserve">1/31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I648" authorId="0" shapeId="0">
      <text/>
    </comment>
    <comment ref="H663" authorId="0" shapeId="0">
      <text>
        <r>
          <rPr>
            <b/>
            <sz val="14"/>
            <color indexed="81"/>
            <rFont val="돋움"/>
            <family val="3"/>
            <charset val="129"/>
          </rPr>
          <t>청약 1/1 ~ 13
모바일1/1 ~ 13 
설치 1월 31일까지</t>
        </r>
      </text>
    </comment>
    <comment ref="K670" authorId="0" shapeId="0">
      <text>
        <r>
          <rPr>
            <b/>
            <sz val="12"/>
            <color indexed="81"/>
            <rFont val="돋움"/>
            <family val="3"/>
            <charset val="129"/>
          </rPr>
          <t>와이파이기본단가표</t>
        </r>
        <r>
          <rPr>
            <b/>
            <sz val="12"/>
            <color indexed="81"/>
            <rFont val="Tahoma"/>
            <family val="2"/>
          </rPr>
          <t>-5</t>
        </r>
        <r>
          <rPr>
            <b/>
            <sz val="12"/>
            <color indexed="81"/>
            <rFont val="돋움"/>
            <family val="3"/>
            <charset val="129"/>
          </rPr>
          <t>만</t>
        </r>
      </text>
    </comment>
    <comment ref="G677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G693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H693" authorId="0" shapeId="0">
      <text>
        <r>
          <rPr>
            <b/>
            <sz val="9"/>
            <color indexed="81"/>
            <rFont val="Tahoma"/>
            <family val="2"/>
          </rPr>
          <t>1/13</t>
        </r>
        <r>
          <rPr>
            <b/>
            <sz val="9"/>
            <color indexed="81"/>
            <rFont val="돋움"/>
            <family val="3"/>
            <charset val="129"/>
          </rPr>
          <t>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청약
</t>
        </r>
        <r>
          <rPr>
            <b/>
            <sz val="9"/>
            <color indexed="81"/>
            <rFont val="Tahoma"/>
            <family val="2"/>
          </rPr>
          <t xml:space="preserve">1/31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I693" authorId="0" shapeId="0">
      <text/>
    </comment>
    <comment ref="H708" authorId="0" shapeId="0">
      <text>
        <r>
          <rPr>
            <b/>
            <sz val="14"/>
            <color indexed="81"/>
            <rFont val="돋움"/>
            <family val="3"/>
            <charset val="129"/>
          </rPr>
          <t>청약 1/1 ~ 13
모바일1/1 ~ 13 
설치 1월 31일까지</t>
        </r>
      </text>
    </comment>
    <comment ref="K715" authorId="0" shapeId="0">
      <text>
        <r>
          <rPr>
            <b/>
            <sz val="12"/>
            <color indexed="81"/>
            <rFont val="돋움"/>
            <family val="3"/>
            <charset val="129"/>
          </rPr>
          <t>와이파이기본단가표</t>
        </r>
        <r>
          <rPr>
            <b/>
            <sz val="12"/>
            <color indexed="81"/>
            <rFont val="Tahoma"/>
            <family val="2"/>
          </rPr>
          <t>-5</t>
        </r>
        <r>
          <rPr>
            <b/>
            <sz val="12"/>
            <color indexed="81"/>
            <rFont val="돋움"/>
            <family val="3"/>
            <charset val="129"/>
          </rPr>
          <t>만</t>
        </r>
      </text>
    </comment>
    <comment ref="G722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G737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H737" authorId="0" shapeId="0">
      <text>
        <r>
          <rPr>
            <b/>
            <sz val="9"/>
            <color indexed="81"/>
            <rFont val="Tahoma"/>
            <family val="2"/>
          </rPr>
          <t>1/13</t>
        </r>
        <r>
          <rPr>
            <b/>
            <sz val="9"/>
            <color indexed="81"/>
            <rFont val="돋움"/>
            <family val="3"/>
            <charset val="129"/>
          </rPr>
          <t>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청약
</t>
        </r>
        <r>
          <rPr>
            <b/>
            <sz val="9"/>
            <color indexed="81"/>
            <rFont val="Tahoma"/>
            <family val="2"/>
          </rPr>
          <t xml:space="preserve">1/31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I737" authorId="0" shapeId="0">
      <text/>
    </comment>
    <comment ref="H752" authorId="0" shapeId="0">
      <text>
        <r>
          <rPr>
            <b/>
            <sz val="14"/>
            <color indexed="81"/>
            <rFont val="돋움"/>
            <family val="3"/>
            <charset val="129"/>
          </rPr>
          <t>청약 1/1 ~ 13
모바일1/1 ~ 13 
설치 1월 31일까지</t>
        </r>
      </text>
    </comment>
    <comment ref="K759" authorId="0" shapeId="0">
      <text>
        <r>
          <rPr>
            <b/>
            <sz val="12"/>
            <color indexed="81"/>
            <rFont val="돋움"/>
            <family val="3"/>
            <charset val="129"/>
          </rPr>
          <t>와이파이기본단가표</t>
        </r>
        <r>
          <rPr>
            <b/>
            <sz val="12"/>
            <color indexed="81"/>
            <rFont val="Tahoma"/>
            <family val="2"/>
          </rPr>
          <t>-5</t>
        </r>
        <r>
          <rPr>
            <b/>
            <sz val="12"/>
            <color indexed="81"/>
            <rFont val="돋움"/>
            <family val="3"/>
            <charset val="129"/>
          </rPr>
          <t>만</t>
        </r>
      </text>
    </comment>
    <comment ref="G766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G783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H783" authorId="0" shapeId="0">
      <text>
        <r>
          <rPr>
            <b/>
            <sz val="9"/>
            <color indexed="81"/>
            <rFont val="Tahoma"/>
            <family val="2"/>
          </rPr>
          <t>1/13</t>
        </r>
        <r>
          <rPr>
            <b/>
            <sz val="9"/>
            <color indexed="81"/>
            <rFont val="돋움"/>
            <family val="3"/>
            <charset val="129"/>
          </rPr>
          <t>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청약
</t>
        </r>
        <r>
          <rPr>
            <b/>
            <sz val="9"/>
            <color indexed="81"/>
            <rFont val="Tahoma"/>
            <family val="2"/>
          </rPr>
          <t xml:space="preserve">1/31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I783" authorId="0" shapeId="0">
      <text/>
    </comment>
    <comment ref="H798" authorId="0" shapeId="0">
      <text>
        <r>
          <rPr>
            <b/>
            <sz val="14"/>
            <color indexed="81"/>
            <rFont val="돋움"/>
            <family val="3"/>
            <charset val="129"/>
          </rPr>
          <t>청약 1/1 ~ 13
모바일1/1 ~ 13 
설치 1월 31일까지</t>
        </r>
      </text>
    </comment>
    <comment ref="K805" authorId="0" shapeId="0">
      <text>
        <r>
          <rPr>
            <b/>
            <sz val="12"/>
            <color indexed="81"/>
            <rFont val="돋움"/>
            <family val="3"/>
            <charset val="129"/>
          </rPr>
          <t>와이파이기본단가표</t>
        </r>
        <r>
          <rPr>
            <b/>
            <sz val="12"/>
            <color indexed="81"/>
            <rFont val="Tahoma"/>
            <family val="2"/>
          </rPr>
          <t>-5</t>
        </r>
        <r>
          <rPr>
            <b/>
            <sz val="12"/>
            <color indexed="81"/>
            <rFont val="돋움"/>
            <family val="3"/>
            <charset val="129"/>
          </rPr>
          <t>만</t>
        </r>
      </text>
    </comment>
    <comment ref="G812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G828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H828" authorId="0" shapeId="0">
      <text>
        <r>
          <rPr>
            <b/>
            <sz val="9"/>
            <color indexed="81"/>
            <rFont val="Tahoma"/>
            <family val="2"/>
          </rPr>
          <t>1/13</t>
        </r>
        <r>
          <rPr>
            <b/>
            <sz val="9"/>
            <color indexed="81"/>
            <rFont val="돋움"/>
            <family val="3"/>
            <charset val="129"/>
          </rPr>
          <t>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청약
</t>
        </r>
        <r>
          <rPr>
            <b/>
            <sz val="9"/>
            <color indexed="81"/>
            <rFont val="Tahoma"/>
            <family val="2"/>
          </rPr>
          <t xml:space="preserve">1/31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I828" authorId="0" shapeId="0">
      <text/>
    </comment>
    <comment ref="H843" authorId="0" shapeId="0">
      <text>
        <r>
          <rPr>
            <b/>
            <sz val="14"/>
            <color indexed="81"/>
            <rFont val="돋움"/>
            <family val="3"/>
            <charset val="129"/>
          </rPr>
          <t>청약 2/1 ~ 28 
설치 2월 28일까지</t>
        </r>
      </text>
    </comment>
    <comment ref="K850" authorId="0" shapeId="0">
      <text>
        <r>
          <rPr>
            <b/>
            <sz val="12"/>
            <color indexed="81"/>
            <rFont val="돋움"/>
            <family val="3"/>
            <charset val="129"/>
          </rPr>
          <t>와이파이기본단가표</t>
        </r>
        <r>
          <rPr>
            <b/>
            <sz val="12"/>
            <color indexed="81"/>
            <rFont val="Tahoma"/>
            <family val="2"/>
          </rPr>
          <t>-5</t>
        </r>
        <r>
          <rPr>
            <b/>
            <sz val="12"/>
            <color indexed="81"/>
            <rFont val="돋움"/>
            <family val="3"/>
            <charset val="129"/>
          </rPr>
          <t>만</t>
        </r>
      </text>
    </comment>
    <comment ref="G857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G873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H873" authorId="0" shapeId="0">
      <text>
        <r>
          <rPr>
            <b/>
            <sz val="9"/>
            <color indexed="81"/>
            <rFont val="Tahoma"/>
            <family val="2"/>
          </rPr>
          <t>1/13</t>
        </r>
        <r>
          <rPr>
            <b/>
            <sz val="9"/>
            <color indexed="81"/>
            <rFont val="돋움"/>
            <family val="3"/>
            <charset val="129"/>
          </rPr>
          <t>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청약
</t>
        </r>
        <r>
          <rPr>
            <b/>
            <sz val="9"/>
            <color indexed="81"/>
            <rFont val="Tahoma"/>
            <family val="2"/>
          </rPr>
          <t xml:space="preserve">1/31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I873" authorId="0" shapeId="0">
      <text/>
    </comment>
    <comment ref="H888" authorId="0" shapeId="0">
      <text>
        <r>
          <rPr>
            <b/>
            <sz val="14"/>
            <color indexed="81"/>
            <rFont val="돋움"/>
            <family val="3"/>
            <charset val="129"/>
          </rPr>
          <t>청약 2/1 ~ 28 
설치 2월 28일까지</t>
        </r>
      </text>
    </comment>
    <comment ref="K895" authorId="0" shapeId="0">
      <text>
        <r>
          <rPr>
            <b/>
            <sz val="12"/>
            <color indexed="81"/>
            <rFont val="돋움"/>
            <family val="3"/>
            <charset val="129"/>
          </rPr>
          <t>와이파이기본단가표</t>
        </r>
        <r>
          <rPr>
            <b/>
            <sz val="12"/>
            <color indexed="81"/>
            <rFont val="Tahoma"/>
            <family val="2"/>
          </rPr>
          <t>-5</t>
        </r>
        <r>
          <rPr>
            <b/>
            <sz val="12"/>
            <color indexed="81"/>
            <rFont val="돋움"/>
            <family val="3"/>
            <charset val="129"/>
          </rPr>
          <t>만</t>
        </r>
      </text>
    </comment>
    <comment ref="G902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G918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H918" authorId="0" shapeId="0">
      <text>
        <r>
          <rPr>
            <b/>
            <sz val="9"/>
            <color indexed="81"/>
            <rFont val="Tahoma"/>
            <family val="2"/>
          </rPr>
          <t>1/13</t>
        </r>
        <r>
          <rPr>
            <b/>
            <sz val="9"/>
            <color indexed="81"/>
            <rFont val="돋움"/>
            <family val="3"/>
            <charset val="129"/>
          </rPr>
          <t>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청약
</t>
        </r>
        <r>
          <rPr>
            <b/>
            <sz val="9"/>
            <color indexed="81"/>
            <rFont val="Tahoma"/>
            <family val="2"/>
          </rPr>
          <t xml:space="preserve">1/31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I918" authorId="0" shapeId="0">
      <text/>
    </comment>
    <comment ref="H933" authorId="0" shapeId="0">
      <text>
        <r>
          <rPr>
            <b/>
            <sz val="14"/>
            <color indexed="81"/>
            <rFont val="돋움"/>
            <family val="3"/>
            <charset val="129"/>
          </rPr>
          <t>청약 2/1 ~ 28 
설치 2월 28일까지</t>
        </r>
      </text>
    </comment>
    <comment ref="K940" authorId="0" shapeId="0">
      <text>
        <r>
          <rPr>
            <b/>
            <sz val="12"/>
            <color indexed="81"/>
            <rFont val="돋움"/>
            <family val="3"/>
            <charset val="129"/>
          </rPr>
          <t>와이파이기본단가표</t>
        </r>
        <r>
          <rPr>
            <b/>
            <sz val="12"/>
            <color indexed="81"/>
            <rFont val="Tahoma"/>
            <family val="2"/>
          </rPr>
          <t>-5</t>
        </r>
        <r>
          <rPr>
            <b/>
            <sz val="12"/>
            <color indexed="81"/>
            <rFont val="돋움"/>
            <family val="3"/>
            <charset val="129"/>
          </rPr>
          <t>만</t>
        </r>
      </text>
    </comment>
    <comment ref="G947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G962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H962" authorId="0" shapeId="0">
      <text>
        <r>
          <rPr>
            <b/>
            <sz val="9"/>
            <color indexed="81"/>
            <rFont val="Tahoma"/>
            <family val="2"/>
          </rPr>
          <t>1/13</t>
        </r>
        <r>
          <rPr>
            <b/>
            <sz val="9"/>
            <color indexed="81"/>
            <rFont val="돋움"/>
            <family val="3"/>
            <charset val="129"/>
          </rPr>
          <t>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청약
</t>
        </r>
        <r>
          <rPr>
            <b/>
            <sz val="9"/>
            <color indexed="81"/>
            <rFont val="Tahoma"/>
            <family val="2"/>
          </rPr>
          <t xml:space="preserve">1/31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I962" authorId="0" shapeId="0">
      <text/>
    </comment>
    <comment ref="H977" authorId="0" shapeId="0">
      <text>
        <r>
          <rPr>
            <b/>
            <sz val="14"/>
            <color indexed="81"/>
            <rFont val="돋움"/>
            <family val="3"/>
            <charset val="129"/>
          </rPr>
          <t>청약 2/1 ~ 28 
설치 2월 28일까지</t>
        </r>
      </text>
    </comment>
    <comment ref="K984" authorId="0" shapeId="0">
      <text>
        <r>
          <rPr>
            <b/>
            <sz val="12"/>
            <color indexed="81"/>
            <rFont val="돋움"/>
            <family val="3"/>
            <charset val="129"/>
          </rPr>
          <t>와이파이기본단가표</t>
        </r>
        <r>
          <rPr>
            <b/>
            <sz val="12"/>
            <color indexed="81"/>
            <rFont val="Tahoma"/>
            <family val="2"/>
          </rPr>
          <t>-5</t>
        </r>
        <r>
          <rPr>
            <b/>
            <sz val="12"/>
            <color indexed="81"/>
            <rFont val="돋움"/>
            <family val="3"/>
            <charset val="129"/>
          </rPr>
          <t>만</t>
        </r>
      </text>
    </comment>
    <comment ref="G991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G1007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H1007" authorId="0" shapeId="0">
      <text>
        <r>
          <rPr>
            <b/>
            <sz val="9"/>
            <color indexed="81"/>
            <rFont val="Tahoma"/>
            <family val="2"/>
          </rPr>
          <t>4/30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설치
</t>
        </r>
      </text>
    </comment>
    <comment ref="I1007" authorId="0" shapeId="0">
      <text/>
    </comment>
    <comment ref="G1036" authorId="0" shapeId="0">
      <text>
        <r>
          <rPr>
            <b/>
            <sz val="9"/>
            <color indexed="81"/>
            <rFont val="돋움"/>
            <family val="3"/>
            <charset val="129"/>
          </rPr>
          <t>동일명의만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</commentList>
</comments>
</file>

<file path=xl/sharedStrings.xml><?xml version="1.0" encoding="utf-8"?>
<sst xmlns="http://schemas.openxmlformats.org/spreadsheetml/2006/main" count="4358" uniqueCount="819">
  <si>
    <t>KT</t>
    <phoneticPr fontId="2" type="noConversion"/>
  </si>
  <si>
    <t>출고가</t>
    <phoneticPr fontId="2" type="noConversion"/>
  </si>
  <si>
    <t>유리한조건</t>
    <phoneticPr fontId="2" type="noConversion"/>
  </si>
  <si>
    <t>번호이동</t>
    <phoneticPr fontId="2" type="noConversion"/>
  </si>
  <si>
    <t>기기변경</t>
    <phoneticPr fontId="2" type="noConversion"/>
  </si>
  <si>
    <t>5G</t>
    <phoneticPr fontId="2" type="noConversion"/>
  </si>
  <si>
    <t>LTE
(4G)</t>
    <phoneticPr fontId="2" type="noConversion"/>
  </si>
  <si>
    <t>요금제
유지기간</t>
    <phoneticPr fontId="2" type="noConversion"/>
  </si>
  <si>
    <t>부가서비스
조건</t>
    <phoneticPr fontId="2" type="noConversion"/>
  </si>
  <si>
    <t>출시가</t>
    <phoneticPr fontId="2" type="noConversion"/>
  </si>
  <si>
    <t>모델명</t>
    <phoneticPr fontId="2" type="noConversion"/>
  </si>
  <si>
    <t>SKT</t>
    <phoneticPr fontId="2" type="noConversion"/>
  </si>
  <si>
    <t>LG U+</t>
    <phoneticPr fontId="2" type="noConversion"/>
  </si>
  <si>
    <t>공시</t>
    <phoneticPr fontId="2" type="noConversion"/>
  </si>
  <si>
    <t>5G</t>
    <phoneticPr fontId="2" type="noConversion"/>
  </si>
  <si>
    <t>LTE
(4G)</t>
    <phoneticPr fontId="2" type="noConversion"/>
  </si>
  <si>
    <t xml:space="preserve"> </t>
    <phoneticPr fontId="2" type="noConversion"/>
  </si>
  <si>
    <t>번호이동</t>
    <phoneticPr fontId="2" type="noConversion"/>
  </si>
  <si>
    <t>기기변경</t>
    <phoneticPr fontId="2" type="noConversion"/>
  </si>
  <si>
    <t>기기변경</t>
    <phoneticPr fontId="2" type="noConversion"/>
  </si>
  <si>
    <t>SK</t>
    <phoneticPr fontId="2" type="noConversion"/>
  </si>
  <si>
    <t>LG</t>
    <phoneticPr fontId="2" type="noConversion"/>
  </si>
  <si>
    <t>A32</t>
    <phoneticPr fontId="2" type="noConversion"/>
  </si>
  <si>
    <t>A31</t>
    <phoneticPr fontId="2" type="noConversion"/>
  </si>
  <si>
    <t>공시지원금</t>
    <phoneticPr fontId="2" type="noConversion"/>
  </si>
  <si>
    <t>출시가</t>
    <phoneticPr fontId="2" type="noConversion"/>
  </si>
  <si>
    <t>A12</t>
    <phoneticPr fontId="2" type="noConversion"/>
  </si>
  <si>
    <t>신비 APT 키즈폰</t>
    <phoneticPr fontId="2" type="noConversion"/>
  </si>
  <si>
    <t>카카오리틀프렌즈4</t>
    <phoneticPr fontId="2" type="noConversion"/>
  </si>
  <si>
    <t>구두1</t>
    <phoneticPr fontId="2" type="noConversion"/>
  </si>
  <si>
    <t>구두2</t>
    <phoneticPr fontId="2" type="noConversion"/>
  </si>
  <si>
    <t>구두3</t>
    <phoneticPr fontId="2" type="noConversion"/>
  </si>
  <si>
    <t>구두4</t>
    <phoneticPr fontId="2" type="noConversion"/>
  </si>
  <si>
    <t>그레이드</t>
    <phoneticPr fontId="2" type="noConversion"/>
  </si>
  <si>
    <t>신규(액면)</t>
    <phoneticPr fontId="2" type="noConversion"/>
  </si>
  <si>
    <t>MNP(액면)</t>
    <phoneticPr fontId="2" type="noConversion"/>
  </si>
  <si>
    <t>SK(ZEM플랜스마트 기준)</t>
    <phoneticPr fontId="2" type="noConversion"/>
  </si>
  <si>
    <t>거래처</t>
    <phoneticPr fontId="2" type="noConversion"/>
  </si>
  <si>
    <t>올포원</t>
    <phoneticPr fontId="2" type="noConversion"/>
  </si>
  <si>
    <t>블루골드</t>
    <phoneticPr fontId="2" type="noConversion"/>
  </si>
  <si>
    <t>합계</t>
    <phoneticPr fontId="2" type="noConversion"/>
  </si>
  <si>
    <t>아이비</t>
    <phoneticPr fontId="2" type="noConversion"/>
  </si>
  <si>
    <t>MS</t>
    <phoneticPr fontId="2" type="noConversion"/>
  </si>
  <si>
    <t>수석</t>
    <phoneticPr fontId="2" type="noConversion"/>
  </si>
  <si>
    <t>LG(청소년33기준)</t>
    <phoneticPr fontId="2" type="noConversion"/>
  </si>
  <si>
    <t>KT(LTE33이상/Y주니어ON기준 공시지원금)</t>
    <phoneticPr fontId="2" type="noConversion"/>
  </si>
  <si>
    <t>공시</t>
    <phoneticPr fontId="2" type="noConversion"/>
  </si>
  <si>
    <t>선택</t>
    <phoneticPr fontId="2" type="noConversion"/>
  </si>
  <si>
    <t>아이폰SE2 64G</t>
    <phoneticPr fontId="2" type="noConversion"/>
  </si>
  <si>
    <t xml:space="preserve"> </t>
    <phoneticPr fontId="2" type="noConversion"/>
  </si>
  <si>
    <t>모델명</t>
    <phoneticPr fontId="2" type="noConversion"/>
  </si>
  <si>
    <t>출고가</t>
    <phoneticPr fontId="2" type="noConversion"/>
  </si>
  <si>
    <t>출시가</t>
    <phoneticPr fontId="2" type="noConversion"/>
  </si>
  <si>
    <t>SK전용모델</t>
    <phoneticPr fontId="2" type="noConversion"/>
  </si>
  <si>
    <t>공시</t>
    <phoneticPr fontId="2" type="noConversion"/>
  </si>
  <si>
    <t>재고소진</t>
    <phoneticPr fontId="2" type="noConversion"/>
  </si>
  <si>
    <t>S사</t>
    <phoneticPr fontId="2" type="noConversion"/>
  </si>
  <si>
    <t>K사</t>
    <phoneticPr fontId="2" type="noConversion"/>
  </si>
  <si>
    <t>L사</t>
    <phoneticPr fontId="2" type="noConversion"/>
  </si>
  <si>
    <t xml:space="preserve">  </t>
    <phoneticPr fontId="2" type="noConversion"/>
  </si>
  <si>
    <t xml:space="preserve"> </t>
    <phoneticPr fontId="2" type="noConversion"/>
  </si>
  <si>
    <t xml:space="preserve"> </t>
    <phoneticPr fontId="2" type="noConversion"/>
  </si>
  <si>
    <t>유리한조건</t>
    <phoneticPr fontId="2" type="noConversion"/>
  </si>
  <si>
    <t>공시지원</t>
    <phoneticPr fontId="2" type="noConversion"/>
  </si>
  <si>
    <t>M+인터넷+TV
= 현금 최대지급</t>
    <phoneticPr fontId="2" type="noConversion"/>
  </si>
  <si>
    <t>재고소진</t>
  </si>
  <si>
    <t>재고소진</t>
    <phoneticPr fontId="2" type="noConversion"/>
  </si>
  <si>
    <t>조건이좋아요!!
별도문의주세요!</t>
    <phoneticPr fontId="2" type="noConversion"/>
  </si>
  <si>
    <t>요금제
LTE데이터33
(33,000원)</t>
    <phoneticPr fontId="2" type="noConversion"/>
  </si>
  <si>
    <t>요금제
LTE베이직
(33,000원)</t>
    <phoneticPr fontId="2" type="noConversion"/>
  </si>
  <si>
    <t>요금제
T플랜 세이브
(33,000원)</t>
    <phoneticPr fontId="2" type="noConversion"/>
  </si>
  <si>
    <t>구분</t>
    <phoneticPr fontId="2" type="noConversion"/>
  </si>
  <si>
    <t xml:space="preserve">
만원</t>
    <phoneticPr fontId="2" type="noConversion"/>
  </si>
  <si>
    <t>※ 공시가격 현금완납 기준입니다. 제휴카드NO,할부NO. 다른 시리즈 별도 문의 주세요.</t>
  </si>
  <si>
    <t>※ 공시가격 현금완납 기준입니다. 제휴카드NO,할부NO. 다른 시리즈 별도 문의 주세요.</t>
    <phoneticPr fontId="2" type="noConversion"/>
  </si>
  <si>
    <t>신규</t>
    <phoneticPr fontId="2" type="noConversion"/>
  </si>
  <si>
    <t>번호이동</t>
    <phoneticPr fontId="2" type="noConversion"/>
  </si>
  <si>
    <t>공시지원 [ D + 183일 ] 
선택약정 [ M + 3 ~ 4개월 ]</t>
    <phoneticPr fontId="2" type="noConversion"/>
  </si>
  <si>
    <t>현금완납 조건!!  할부 NO, 제휴카드 NO, 중고폰 반납조건 NO</t>
    <phoneticPr fontId="2" type="noConversion"/>
  </si>
  <si>
    <t>S22시리즈 ( S22 / S22+ / S22울트라)
일반개통 문의 주세요~!!
통신사별 +@ 대리점 지원금
최대 지급 보장드립니다!!
사전예약 전국 최저가 노려봅니다~!!</t>
    <phoneticPr fontId="2" type="noConversion"/>
  </si>
  <si>
    <t>▣ S22</t>
    <phoneticPr fontId="2" type="noConversion"/>
  </si>
  <si>
    <t>▣ S22+</t>
    <phoneticPr fontId="2" type="noConversion"/>
  </si>
  <si>
    <t>▣ S22 울트라</t>
    <phoneticPr fontId="2" type="noConversion"/>
  </si>
  <si>
    <t>갤럭시 S22 시리즈</t>
    <phoneticPr fontId="2" type="noConversion"/>
  </si>
  <si>
    <t>a53</t>
    <phoneticPr fontId="2" type="noConversion"/>
  </si>
  <si>
    <t>a23</t>
    <phoneticPr fontId="2" type="noConversion"/>
  </si>
  <si>
    <t>신규</t>
    <phoneticPr fontId="2" type="noConversion"/>
  </si>
  <si>
    <t xml:space="preserve">  ▣ A23</t>
    <phoneticPr fontId="2" type="noConversion"/>
  </si>
  <si>
    <t>▣ NEW 키즈폰</t>
    <phoneticPr fontId="2" type="noConversion"/>
  </si>
  <si>
    <t xml:space="preserve">
원</t>
    <phoneticPr fontId="2" type="noConversion"/>
  </si>
  <si>
    <r>
      <rPr>
        <sz val="24"/>
        <color theme="8" tint="0.39997558519241921"/>
        <rFont val="휴먼둥근헤드라인"/>
        <family val="1"/>
        <charset val="129"/>
      </rPr>
      <t>♥ 천안 10년 1위 휴대폰성지 ♥</t>
    </r>
    <r>
      <rPr>
        <sz val="24"/>
        <color theme="1"/>
        <rFont val="휴먼둥근헤드라인"/>
        <family val="1"/>
        <charset val="129"/>
      </rPr>
      <t xml:space="preserve">
</t>
    </r>
    <r>
      <rPr>
        <sz val="24"/>
        <color rgb="FFFF0000"/>
        <rFont val="휴먼둥근헤드라인"/>
        <family val="1"/>
        <charset val="129"/>
      </rPr>
      <t>상조가입 X / 제휴카드 X / 중가보,클럽가입 X    2년 약정 기준 
 기타조건 X 현금가 (할부진행시+5만)</t>
    </r>
    <r>
      <rPr>
        <sz val="24"/>
        <color theme="1"/>
        <rFont val="휴먼둥근헤드라인"/>
        <family val="1"/>
        <charset val="129"/>
      </rPr>
      <t xml:space="preserve">
</t>
    </r>
    <r>
      <rPr>
        <sz val="24"/>
        <color rgb="FFFFFF00"/>
        <rFont val="휴먼둥근헤드라인"/>
        <family val="1"/>
        <charset val="129"/>
      </rPr>
      <t>절대, 다른조건 없이 오직 현금가로만 빼드립니다.</t>
    </r>
    <r>
      <rPr>
        <sz val="24"/>
        <color theme="1"/>
        <rFont val="휴먼둥근헤드라인"/>
        <family val="1"/>
        <charset val="129"/>
      </rPr>
      <t xml:space="preserve">
</t>
    </r>
    <r>
      <rPr>
        <sz val="24"/>
        <color theme="0"/>
        <rFont val="휴먼둥근헤드라인"/>
        <family val="1"/>
        <charset val="129"/>
      </rPr>
      <t xml:space="preserve">
좌표 문의
▼▼▼▼▼▼▼▼▼▼▼▼
♥ 댓글을 참고해주세요 ♥</t>
    </r>
    <phoneticPr fontId="2" type="noConversion"/>
  </si>
  <si>
    <r>
      <t xml:space="preserve">4월 1일 금일자 특가 모델
</t>
    </r>
    <r>
      <rPr>
        <sz val="28"/>
        <color rgb="FFFF0000"/>
        <rFont val="HY수평선B"/>
        <family val="1"/>
        <charset val="129"/>
      </rPr>
      <t>S21 /  SK이동 5만 / LG기변 4만</t>
    </r>
    <r>
      <rPr>
        <sz val="28"/>
        <color theme="0"/>
        <rFont val="HY수평선B"/>
        <family val="1"/>
        <charset val="129"/>
      </rPr>
      <t xml:space="preserve">
Z플립 3 / LG기변 24만
Z폴드3 / LG기변 98만
</t>
    </r>
    <r>
      <rPr>
        <sz val="28"/>
        <color rgb="FFFF0000"/>
        <rFont val="HY수평선B"/>
        <family val="1"/>
        <charset val="129"/>
      </rPr>
      <t>노트20 / SK번이 17만</t>
    </r>
    <r>
      <rPr>
        <sz val="28"/>
        <color theme="0"/>
        <rFont val="HY수평선B"/>
        <family val="1"/>
        <charset val="129"/>
      </rPr>
      <t xml:space="preserve">
노트20 / LG기변 14만
</t>
    </r>
    <r>
      <rPr>
        <sz val="28"/>
        <color rgb="FFFF0000"/>
        <rFont val="HY수평선B"/>
        <family val="1"/>
        <charset val="129"/>
      </rPr>
      <t>아이폰 13미니 / LG기변 12만</t>
    </r>
    <phoneticPr fontId="2" type="noConversion"/>
  </si>
  <si>
    <t>신학기 시즌 LTE 공짜폰 특가~!</t>
    <phoneticPr fontId="2" type="noConversion"/>
  </si>
  <si>
    <t>재고소진</t>
    <phoneticPr fontId="2" type="noConversion"/>
  </si>
  <si>
    <t>▣ Z플립 4</t>
    <phoneticPr fontId="2" type="noConversion"/>
  </si>
  <si>
    <t>▣ 폴드 4</t>
    <phoneticPr fontId="2" type="noConversion"/>
  </si>
  <si>
    <t>갤럭시 폴더블 시리즈</t>
    <phoneticPr fontId="2" type="noConversion"/>
  </si>
  <si>
    <t>아이폰14 시리즈</t>
    <phoneticPr fontId="2" type="noConversion"/>
  </si>
  <si>
    <t>▣ 아이폰 14</t>
    <phoneticPr fontId="2" type="noConversion"/>
  </si>
  <si>
    <t>▣ 아이폰14 +</t>
    <phoneticPr fontId="2" type="noConversion"/>
  </si>
  <si>
    <t>▣ 아이폰14프로</t>
    <phoneticPr fontId="2" type="noConversion"/>
  </si>
  <si>
    <t>▣ 아이폰14프로맥스</t>
    <phoneticPr fontId="2" type="noConversion"/>
  </si>
  <si>
    <t>카톡문의</t>
    <phoneticPr fontId="2" type="noConversion"/>
  </si>
  <si>
    <t>요금제
5G프라임+(99,000)</t>
    <phoneticPr fontId="2" type="noConversion"/>
  </si>
  <si>
    <t>요금제
기종별 상이(문의)</t>
    <phoneticPr fontId="2" type="noConversion"/>
  </si>
  <si>
    <t>갤럭시 S23</t>
    <phoneticPr fontId="2" type="noConversion"/>
  </si>
  <si>
    <t>갤럭시 S23+</t>
    <phoneticPr fontId="2" type="noConversion"/>
  </si>
  <si>
    <t>갤럭시 S23 울트라</t>
    <phoneticPr fontId="2" type="noConversion"/>
  </si>
  <si>
    <t>▣ S23</t>
    <phoneticPr fontId="2" type="noConversion"/>
  </si>
  <si>
    <t>▣ S23+</t>
    <phoneticPr fontId="2" type="noConversion"/>
  </si>
  <si>
    <t>▣ S23 울트라</t>
    <phoneticPr fontId="2" type="noConversion"/>
  </si>
  <si>
    <t>갤럭시 S23 시리즈</t>
    <phoneticPr fontId="2" type="noConversion"/>
  </si>
  <si>
    <t>요금제
초이스 스페셜(110,000)</t>
    <phoneticPr fontId="2" type="noConversion"/>
  </si>
  <si>
    <t>SK전용모델</t>
    <phoneticPr fontId="2" type="noConversion"/>
  </si>
  <si>
    <t>KT전용모델</t>
    <phoneticPr fontId="2" type="noConversion"/>
  </si>
  <si>
    <t>LG전용모델</t>
    <phoneticPr fontId="2" type="noConversion"/>
  </si>
  <si>
    <t>퀀텀4</t>
    <phoneticPr fontId="2" type="noConversion"/>
  </si>
  <si>
    <t>※해당 시세표는 본카페에서 가맹지역의 휴대폰 가격을 공유하기 위한 목적으로 매일 발품팔아 정리한 시세표입니다.
본 카페는 휴대폰 시세표를 제공하는 카페이며 판매자가 아님을 알려드립니다.</t>
    <phoneticPr fontId="2" type="noConversion"/>
  </si>
  <si>
    <r>
      <t xml:space="preserve">                            ◈</t>
    </r>
    <r>
      <rPr>
        <b/>
        <sz val="12.8"/>
        <color theme="1"/>
        <rFont val="맑은 고딕"/>
        <family val="3"/>
        <charset val="129"/>
        <scheme val="major"/>
      </rPr>
      <t xml:space="preserve"> 상담전 필독 사항 </t>
    </r>
    <r>
      <rPr>
        <b/>
        <sz val="12.8"/>
        <color rgb="FFFF0000"/>
        <rFont val="맑은 고딕"/>
        <family val="3"/>
        <charset val="129"/>
        <scheme val="major"/>
      </rPr>
      <t>◈</t>
    </r>
    <r>
      <rPr>
        <b/>
        <sz val="12.8"/>
        <color theme="1"/>
        <rFont val="맑은 고딕"/>
        <family val="3"/>
        <charset val="129"/>
        <scheme val="major"/>
      </rPr>
      <t xml:space="preserve">  
</t>
    </r>
    <r>
      <rPr>
        <b/>
        <sz val="12.8"/>
        <color rgb="FFFF0000"/>
        <rFont val="맑은 고딕"/>
        <family val="3"/>
        <charset val="129"/>
        <scheme val="major"/>
      </rPr>
      <t>※</t>
    </r>
    <r>
      <rPr>
        <b/>
        <sz val="12.8"/>
        <color theme="1"/>
        <rFont val="맑은 고딕"/>
        <family val="3"/>
        <charset val="129"/>
        <scheme val="major"/>
      </rPr>
      <t xml:space="preserve"> 공시지원 기준,  현금 완납 기준 시세표이며 선택약정 진행시 위표에서 공시지원 만큼 추가됩니다.
</t>
    </r>
    <r>
      <rPr>
        <b/>
        <sz val="12.8"/>
        <color rgb="FFFF0000"/>
        <rFont val="맑은 고딕"/>
        <family val="3"/>
        <charset val="129"/>
        <scheme val="major"/>
      </rPr>
      <t>※</t>
    </r>
    <r>
      <rPr>
        <b/>
        <sz val="12.8"/>
        <color theme="1"/>
        <rFont val="맑은 고딕"/>
        <family val="3"/>
        <charset val="129"/>
        <scheme val="major"/>
      </rPr>
      <t xml:space="preserve"> 통신사별 시장 안정화로 인한 개통시간 기준 있습니다. 카톡으로 먼저 상의하세요.
</t>
    </r>
    <r>
      <rPr>
        <b/>
        <sz val="12.8"/>
        <color rgb="FFFF0000"/>
        <rFont val="맑은 고딕"/>
        <family val="3"/>
        <charset val="129"/>
        <scheme val="major"/>
      </rPr>
      <t>※</t>
    </r>
    <r>
      <rPr>
        <b/>
        <sz val="12.8"/>
        <color theme="1"/>
        <rFont val="맑은 고딕"/>
        <family val="3"/>
        <charset val="129"/>
        <scheme val="major"/>
      </rPr>
      <t xml:space="preserve"> S사와 L사 일부 모델은 본인명의 신용카드 인증개통 단가입니다. 본인명의 신용카드 없을시 가격이 상이할수있습니다.</t>
    </r>
    <r>
      <rPr>
        <b/>
        <sz val="12.8"/>
        <rFont val="맑은 고딕"/>
        <family val="3"/>
        <charset val="129"/>
        <scheme val="major"/>
      </rPr>
      <t xml:space="preserve">
</t>
    </r>
    <r>
      <rPr>
        <b/>
        <sz val="12.8"/>
        <color rgb="FFFF0000"/>
        <rFont val="맑은 고딕"/>
        <family val="3"/>
        <charset val="129"/>
        <scheme val="major"/>
      </rPr>
      <t>※</t>
    </r>
    <r>
      <rPr>
        <b/>
        <sz val="12.8"/>
        <rFont val="맑은 고딕"/>
        <family val="3"/>
        <charset val="129"/>
        <scheme val="major"/>
      </rPr>
      <t xml:space="preserve"> LG 기변 일부기종 우수기변 대상자 이며 비대상자는 +2~4만원 추가 됩니다.
</t>
    </r>
    <r>
      <rPr>
        <b/>
        <sz val="12.8"/>
        <color rgb="FFFF0000"/>
        <rFont val="맑은 고딕"/>
        <family val="3"/>
        <charset val="129"/>
        <scheme val="major"/>
      </rPr>
      <t xml:space="preserve">※ </t>
    </r>
    <r>
      <rPr>
        <b/>
        <sz val="12.8"/>
        <rFont val="맑은 고딕"/>
        <family val="3"/>
        <charset val="129"/>
        <scheme val="major"/>
      </rPr>
      <t xml:space="preserve">데이터 이동은 스위치 연결만 도와드리고 있습니다. 나머지 설정은 검색해서 참고해 주세요.
</t>
    </r>
    <r>
      <rPr>
        <b/>
        <sz val="12.8"/>
        <color rgb="FFFF0000"/>
        <rFont val="맑은 고딕"/>
        <family val="3"/>
        <charset val="129"/>
        <scheme val="major"/>
      </rPr>
      <t xml:space="preserve">※ </t>
    </r>
    <r>
      <rPr>
        <b/>
        <sz val="12.8"/>
        <rFont val="맑은 고딕"/>
        <family val="3"/>
        <charset val="129"/>
        <scheme val="major"/>
      </rPr>
      <t xml:space="preserve">L사 개통시 유무선결합이 없는 고객님들은 금액이 상이할수있습니다 문의주세요.
</t>
    </r>
    <r>
      <rPr>
        <b/>
        <sz val="12.8"/>
        <color rgb="FFFF0000"/>
        <rFont val="맑은 고딕"/>
        <family val="3"/>
        <charset val="129"/>
        <scheme val="major"/>
      </rPr>
      <t>※</t>
    </r>
    <r>
      <rPr>
        <b/>
        <sz val="12.8"/>
        <rFont val="맑은 고딕"/>
        <family val="3"/>
        <charset val="129"/>
        <scheme val="major"/>
      </rPr>
      <t xml:space="preserve"> L사 요금제 기준은 일부모델 105 요금제 6개월 / 95 요금제 6개월 각각 다릅니다 문의주세요.</t>
    </r>
    <phoneticPr fontId="2" type="noConversion"/>
  </si>
  <si>
    <t>갤럭시 S23FE</t>
    <phoneticPr fontId="2" type="noConversion"/>
  </si>
  <si>
    <t>점프3</t>
    <phoneticPr fontId="2" type="noConversion"/>
  </si>
  <si>
    <t>갤럭시 A25 5G</t>
    <phoneticPr fontId="2" type="noConversion"/>
  </si>
  <si>
    <t>갤럭시 A34 5G</t>
    <phoneticPr fontId="2" type="noConversion"/>
  </si>
  <si>
    <t>KT전용모델</t>
    <phoneticPr fontId="2" type="noConversion"/>
  </si>
  <si>
    <t>갤럭시 S24</t>
    <phoneticPr fontId="2" type="noConversion"/>
  </si>
  <si>
    <t>갤럭시 S24+</t>
    <phoneticPr fontId="2" type="noConversion"/>
  </si>
  <si>
    <t>갤럭시 S24 울트라</t>
    <phoneticPr fontId="2" type="noConversion"/>
  </si>
  <si>
    <t xml:space="preserve">  S사 : 우주 패스(M+3) V컬러링(M+1),T ALL케어(보험) (M+1)
K사 : 미디어팩 (M+3) + 보험 (D+30)
L사 : 영화월정액, 내맘대로폰교체+, V컬러링+바이브,인사말+연결음(D+94)</t>
    <phoneticPr fontId="2" type="noConversion"/>
  </si>
  <si>
    <t>매우맑음</t>
    <phoneticPr fontId="2" type="noConversion"/>
  </si>
  <si>
    <t>매우화창</t>
    <phoneticPr fontId="2" type="noConversion"/>
  </si>
  <si>
    <t>화창</t>
    <phoneticPr fontId="2" type="noConversion"/>
  </si>
  <si>
    <t>흐림</t>
    <phoneticPr fontId="2" type="noConversion"/>
  </si>
  <si>
    <t>매우흐림</t>
    <phoneticPr fontId="2" type="noConversion"/>
  </si>
  <si>
    <t>맑음</t>
    <phoneticPr fontId="2" type="noConversion"/>
  </si>
  <si>
    <t>한음</t>
    <phoneticPr fontId="2" type="noConversion"/>
  </si>
  <si>
    <t>버디3</t>
    <phoneticPr fontId="2" type="noConversion"/>
  </si>
  <si>
    <t>갤럭시 A35 5G</t>
    <phoneticPr fontId="2" type="noConversion"/>
  </si>
  <si>
    <t>부가추가</t>
    <phoneticPr fontId="2" type="noConversion"/>
  </si>
  <si>
    <t>요금제
5G프리미엄(109,000)</t>
    <phoneticPr fontId="2" type="noConversion"/>
  </si>
  <si>
    <t xml:space="preserve"> </t>
    <phoneticPr fontId="2" type="noConversion"/>
  </si>
  <si>
    <t>선약</t>
    <phoneticPr fontId="2" type="noConversion"/>
  </si>
  <si>
    <t>MNP</t>
    <phoneticPr fontId="2" type="noConversion"/>
  </si>
  <si>
    <t>공시</t>
    <phoneticPr fontId="2" type="noConversion"/>
  </si>
  <si>
    <t>끝단가</t>
    <phoneticPr fontId="2" type="noConversion"/>
  </si>
  <si>
    <t>공통</t>
    <phoneticPr fontId="2" type="noConversion"/>
  </si>
  <si>
    <t>추가</t>
    <phoneticPr fontId="2" type="noConversion"/>
  </si>
  <si>
    <t>부가추가</t>
    <phoneticPr fontId="2" type="noConversion"/>
  </si>
  <si>
    <t>선약</t>
    <phoneticPr fontId="2" type="noConversion"/>
  </si>
  <si>
    <t>공시
합산</t>
    <phoneticPr fontId="2" type="noConversion"/>
  </si>
  <si>
    <t>선약
합산</t>
    <phoneticPr fontId="2" type="noConversion"/>
  </si>
  <si>
    <t>S K</t>
    <phoneticPr fontId="2" type="noConversion"/>
  </si>
  <si>
    <t>LTE</t>
    <phoneticPr fontId="2" type="noConversion"/>
  </si>
  <si>
    <t>블루 MNP 합산단가</t>
    <phoneticPr fontId="2" type="noConversion"/>
  </si>
  <si>
    <t>블루 기변 합산단가</t>
    <phoneticPr fontId="2" type="noConversion"/>
  </si>
  <si>
    <t>거래처</t>
    <phoneticPr fontId="2" type="noConversion"/>
  </si>
  <si>
    <t>공시 타점입력</t>
    <phoneticPr fontId="2" type="noConversion"/>
  </si>
  <si>
    <t>KT</t>
    <phoneticPr fontId="2" type="noConversion"/>
  </si>
  <si>
    <t>MNS MNP 합산단가</t>
    <phoneticPr fontId="2" type="noConversion"/>
  </si>
  <si>
    <t>점프3</t>
    <phoneticPr fontId="2" type="noConversion"/>
  </si>
  <si>
    <t>MNS 기변 합산단가</t>
    <phoneticPr fontId="2" type="noConversion"/>
  </si>
  <si>
    <t>MNS</t>
    <phoneticPr fontId="2" type="noConversion"/>
  </si>
  <si>
    <t>LG</t>
    <phoneticPr fontId="2" type="noConversion"/>
  </si>
  <si>
    <t>마라톤 MNP 합산단가</t>
    <phoneticPr fontId="2" type="noConversion"/>
  </si>
  <si>
    <t>골드 MNP 합산단가</t>
    <phoneticPr fontId="2" type="noConversion"/>
  </si>
  <si>
    <t>골드 기변 합산단가</t>
    <phoneticPr fontId="2" type="noConversion"/>
  </si>
  <si>
    <t>마라톤 기변 합산단가</t>
    <phoneticPr fontId="2" type="noConversion"/>
  </si>
  <si>
    <t>골드</t>
    <phoneticPr fontId="2" type="noConversion"/>
  </si>
  <si>
    <t>마라톤</t>
    <phoneticPr fontId="2" type="noConversion"/>
  </si>
  <si>
    <t>공시</t>
    <phoneticPr fontId="2" type="noConversion"/>
  </si>
  <si>
    <t>MNP</t>
  </si>
  <si>
    <t>공시</t>
    <phoneticPr fontId="2" type="noConversion"/>
  </si>
  <si>
    <t>선약</t>
    <phoneticPr fontId="2" type="noConversion"/>
  </si>
  <si>
    <t>기변</t>
  </si>
  <si>
    <t>총리베</t>
    <phoneticPr fontId="2" type="noConversion"/>
  </si>
  <si>
    <t>기변</t>
    <phoneticPr fontId="2" type="noConversion"/>
  </si>
  <si>
    <t>블루</t>
    <phoneticPr fontId="2" type="noConversion"/>
  </si>
  <si>
    <t>MSC</t>
    <phoneticPr fontId="2" type="noConversion"/>
  </si>
  <si>
    <t>SK합산단가
단가 우위 거래처</t>
    <phoneticPr fontId="2" type="noConversion"/>
  </si>
  <si>
    <t>KT합산단가
단가 우위 거래처</t>
    <phoneticPr fontId="2" type="noConversion"/>
  </si>
  <si>
    <t>LG합산단가
단가 우위 거래처</t>
    <phoneticPr fontId="2" type="noConversion"/>
  </si>
  <si>
    <t>거래처</t>
    <phoneticPr fontId="2" type="noConversion"/>
  </si>
  <si>
    <t>요금제
5G프리미엄 (109,000원)기준</t>
    <phoneticPr fontId="2" type="noConversion"/>
  </si>
  <si>
    <t>요금제
초이스스페셜(110,000원)기준</t>
    <phoneticPr fontId="2" type="noConversion"/>
  </si>
  <si>
    <t>갤럭시 A24</t>
    <phoneticPr fontId="2" type="noConversion"/>
  </si>
  <si>
    <t>갤럭시 A15</t>
    <phoneticPr fontId="2" type="noConversion"/>
  </si>
  <si>
    <t>M120</t>
    <phoneticPr fontId="2" type="noConversion"/>
  </si>
  <si>
    <t>부가추가</t>
    <phoneticPr fontId="2" type="noConversion"/>
  </si>
  <si>
    <t>MSC MNP 합산단가</t>
    <phoneticPr fontId="2" type="noConversion"/>
  </si>
  <si>
    <t>MSC 기변 합산단가</t>
    <phoneticPr fontId="2" type="noConversion"/>
  </si>
  <si>
    <t>MSC</t>
    <phoneticPr fontId="2" type="noConversion"/>
  </si>
  <si>
    <t>한음</t>
    <phoneticPr fontId="2" type="noConversion"/>
  </si>
  <si>
    <t>세이프</t>
    <phoneticPr fontId="2" type="noConversion"/>
  </si>
  <si>
    <t>이룸</t>
    <phoneticPr fontId="2" type="noConversion"/>
  </si>
  <si>
    <t>세이프 MNP 합산단가</t>
    <phoneticPr fontId="2" type="noConversion"/>
  </si>
  <si>
    <t>세이프 기변 합산단가</t>
    <phoneticPr fontId="2" type="noConversion"/>
  </si>
  <si>
    <t>이룸 MNP 합산단가</t>
    <phoneticPr fontId="2" type="noConversion"/>
  </si>
  <si>
    <t>이룸 기변 합산단가</t>
    <phoneticPr fontId="2" type="noConversion"/>
  </si>
  <si>
    <t>추가</t>
    <phoneticPr fontId="2" type="noConversion"/>
  </si>
  <si>
    <t xml:space="preserve"> </t>
    <phoneticPr fontId="2" type="noConversion"/>
  </si>
  <si>
    <t>아이폰16 128G</t>
    <phoneticPr fontId="2" type="noConversion"/>
  </si>
  <si>
    <t>아이폰16+ 128G</t>
    <phoneticPr fontId="2" type="noConversion"/>
  </si>
  <si>
    <t>아이폰16 프로 128G</t>
    <phoneticPr fontId="2" type="noConversion"/>
  </si>
  <si>
    <t>아이폰16 프로맥스 256G</t>
    <phoneticPr fontId="2" type="noConversion"/>
  </si>
  <si>
    <t>퀀텀5</t>
    <phoneticPr fontId="2" type="noConversion"/>
  </si>
  <si>
    <t>mnp추가</t>
    <phoneticPr fontId="2" type="noConversion"/>
  </si>
  <si>
    <t>모델</t>
    <phoneticPr fontId="2" type="noConversion"/>
  </si>
  <si>
    <t>거래처</t>
    <phoneticPr fontId="2" type="noConversion"/>
  </si>
  <si>
    <t>출고가</t>
    <phoneticPr fontId="2" type="noConversion"/>
  </si>
  <si>
    <t>공시지원금</t>
    <phoneticPr fontId="2" type="noConversion"/>
  </si>
  <si>
    <t>전환지원금</t>
    <phoneticPr fontId="2" type="noConversion"/>
  </si>
  <si>
    <t>유형</t>
    <phoneticPr fontId="2" type="noConversion"/>
  </si>
  <si>
    <t>최종단가</t>
    <phoneticPr fontId="2" type="noConversion"/>
  </si>
  <si>
    <t>NET가</t>
    <phoneticPr fontId="2" type="noConversion"/>
  </si>
  <si>
    <t>MNP</t>
    <phoneticPr fontId="2" type="noConversion"/>
  </si>
  <si>
    <t>요금제</t>
    <phoneticPr fontId="2" type="noConversion"/>
  </si>
  <si>
    <t>지원유형</t>
    <phoneticPr fontId="2" type="noConversion"/>
  </si>
  <si>
    <r>
      <t xml:space="preserve">금일 특가 기종 정리본
</t>
    </r>
    <r>
      <rPr>
        <sz val="14"/>
        <color rgb="FFFF0000"/>
        <rFont val="한컴 백제 M"/>
        <family val="1"/>
        <charset val="129"/>
      </rPr>
      <t>- 부가,구두추가 등 포함 끝단가</t>
    </r>
    <phoneticPr fontId="2" type="noConversion"/>
  </si>
  <si>
    <t>공시</t>
    <phoneticPr fontId="2" type="noConversion"/>
  </si>
  <si>
    <t>이룸</t>
    <phoneticPr fontId="2" type="noConversion"/>
  </si>
  <si>
    <t>초이스스페셜이상</t>
    <phoneticPr fontId="2" type="noConversion"/>
  </si>
  <si>
    <t>마라톤</t>
    <phoneticPr fontId="2" type="noConversion"/>
  </si>
  <si>
    <t>MNS</t>
    <phoneticPr fontId="2" type="noConversion"/>
  </si>
  <si>
    <t>공시</t>
    <phoneticPr fontId="2" type="noConversion"/>
  </si>
  <si>
    <t>MNP</t>
    <phoneticPr fontId="2" type="noConversion"/>
  </si>
  <si>
    <t>S921_256</t>
    <phoneticPr fontId="2" type="noConversion"/>
  </si>
  <si>
    <t>공시</t>
    <phoneticPr fontId="2" type="noConversion"/>
  </si>
  <si>
    <t>프리미엄이상</t>
    <phoneticPr fontId="2" type="noConversion"/>
  </si>
  <si>
    <t>커넥트</t>
    <phoneticPr fontId="2" type="noConversion"/>
  </si>
  <si>
    <t>S721</t>
    <phoneticPr fontId="2" type="noConversion"/>
  </si>
  <si>
    <t>PS, 커넥트</t>
    <phoneticPr fontId="2" type="noConversion"/>
  </si>
  <si>
    <t>M156</t>
    <phoneticPr fontId="2" type="noConversion"/>
  </si>
  <si>
    <t>선약</t>
    <phoneticPr fontId="2" type="noConversion"/>
  </si>
  <si>
    <t>세이브이상</t>
    <phoneticPr fontId="2" type="noConversion"/>
  </si>
  <si>
    <t>아이폰15프로_128</t>
    <phoneticPr fontId="2" type="noConversion"/>
  </si>
  <si>
    <t>M446</t>
    <phoneticPr fontId="2" type="noConversion"/>
  </si>
  <si>
    <t>심플30GB이상</t>
    <phoneticPr fontId="2" type="noConversion"/>
  </si>
  <si>
    <t>MNP</t>
    <phoneticPr fontId="2" type="noConversion"/>
  </si>
  <si>
    <t>95이상</t>
    <phoneticPr fontId="2" type="noConversion"/>
  </si>
  <si>
    <t>마라톤</t>
    <phoneticPr fontId="2" type="noConversion"/>
  </si>
  <si>
    <t>F741_256</t>
    <phoneticPr fontId="2" type="noConversion"/>
  </si>
  <si>
    <t>공시</t>
    <phoneticPr fontId="2" type="noConversion"/>
  </si>
  <si>
    <t>95이상</t>
    <phoneticPr fontId="2" type="noConversion"/>
  </si>
  <si>
    <t>MNP</t>
    <phoneticPr fontId="2" type="noConversion"/>
  </si>
  <si>
    <t>F956_512</t>
    <phoneticPr fontId="2" type="noConversion"/>
  </si>
  <si>
    <t>이룸</t>
    <phoneticPr fontId="2" type="noConversion"/>
  </si>
  <si>
    <t>PS</t>
    <phoneticPr fontId="2" type="noConversion"/>
  </si>
  <si>
    <t>아이폰13</t>
    <phoneticPr fontId="2" type="noConversion"/>
  </si>
  <si>
    <t>777연합</t>
    <phoneticPr fontId="2" type="noConversion"/>
  </si>
  <si>
    <t>요금제
5G프리미어슈퍼(115,000원)기준</t>
    <phoneticPr fontId="2" type="noConversion"/>
  </si>
  <si>
    <t>M150</t>
    <phoneticPr fontId="2" type="noConversion"/>
  </si>
  <si>
    <t>A165K</t>
    <phoneticPr fontId="2" type="noConversion"/>
  </si>
  <si>
    <t>A165L</t>
    <phoneticPr fontId="2" type="noConversion"/>
  </si>
  <si>
    <t>갤럭시 S25</t>
    <phoneticPr fontId="2" type="noConversion"/>
  </si>
  <si>
    <t>갤럭시 S25+</t>
    <phoneticPr fontId="2" type="noConversion"/>
  </si>
  <si>
    <t>갤럭시 S25 울트라</t>
    <phoneticPr fontId="2" type="noConversion"/>
  </si>
  <si>
    <t>와이드7</t>
    <phoneticPr fontId="2" type="noConversion"/>
  </si>
  <si>
    <t>버디3</t>
    <phoneticPr fontId="2" type="noConversion"/>
  </si>
  <si>
    <t>갤럭시 A25 5G</t>
    <phoneticPr fontId="2" type="noConversion"/>
  </si>
  <si>
    <t>M150</t>
    <phoneticPr fontId="2" type="noConversion"/>
  </si>
  <si>
    <t>추가정책</t>
    <phoneticPr fontId="2" type="noConversion"/>
  </si>
  <si>
    <t>M140</t>
    <phoneticPr fontId="2" type="noConversion"/>
  </si>
  <si>
    <t>갤럭시 S25 엣지</t>
  </si>
  <si>
    <t>갤럭시 S25 엣지</t>
    <phoneticPr fontId="2" type="noConversion"/>
  </si>
  <si>
    <t>갤럭시 S25 울트라</t>
    <phoneticPr fontId="2" type="noConversion"/>
  </si>
  <si>
    <t>갤럭시 S25 엣지</t>
    <phoneticPr fontId="2" type="noConversion"/>
  </si>
  <si>
    <t>갤럭시 S25 울트라</t>
    <phoneticPr fontId="2" type="noConversion"/>
  </si>
  <si>
    <t>와이드7(5G컴팩트)</t>
    <phoneticPr fontId="2" type="noConversion"/>
  </si>
  <si>
    <t>버디4 (5G심플+)</t>
    <phoneticPr fontId="2" type="noConversion"/>
  </si>
  <si>
    <t>A165L</t>
    <phoneticPr fontId="2" type="noConversion"/>
  </si>
  <si>
    <t>와이드7(5G컴팩트)</t>
    <phoneticPr fontId="2" type="noConversion"/>
  </si>
  <si>
    <t>갤럭시 S25 엣지</t>
    <phoneticPr fontId="2" type="noConversion"/>
  </si>
  <si>
    <t>갤럭시 A36(61이상)</t>
    <phoneticPr fontId="2" type="noConversion"/>
  </si>
  <si>
    <t>와이드8(5G컴팩트)</t>
    <phoneticPr fontId="2" type="noConversion"/>
  </si>
  <si>
    <t>갤럭시 A24</t>
    <phoneticPr fontId="2" type="noConversion"/>
  </si>
  <si>
    <t>끝단가</t>
    <phoneticPr fontId="2" type="noConversion"/>
  </si>
  <si>
    <t>점프4 (61이상)</t>
    <phoneticPr fontId="2" type="noConversion"/>
  </si>
  <si>
    <t>와이드7(5G컴팩트)</t>
    <phoneticPr fontId="2" type="noConversion"/>
  </si>
  <si>
    <t>갤럭시 A36(5G컴팩트)</t>
    <phoneticPr fontId="2" type="noConversion"/>
  </si>
  <si>
    <t>갤럭시A36(61이상)</t>
    <phoneticPr fontId="2" type="noConversion"/>
  </si>
  <si>
    <t>갤럭시A36(61이상)</t>
    <phoneticPr fontId="2" type="noConversion"/>
  </si>
  <si>
    <t>A165K</t>
    <phoneticPr fontId="2" type="noConversion"/>
  </si>
  <si>
    <t>갤럭시 Z폴드7</t>
    <phoneticPr fontId="2" type="noConversion"/>
  </si>
  <si>
    <t>아이폰16 128G</t>
    <phoneticPr fontId="2" type="noConversion"/>
  </si>
  <si>
    <t>삼성닷컴</t>
    <phoneticPr fontId="2" type="noConversion"/>
  </si>
  <si>
    <t>출고가</t>
    <phoneticPr fontId="2" type="noConversion"/>
  </si>
  <si>
    <t>즉시할인</t>
    <phoneticPr fontId="2" type="noConversion"/>
  </si>
  <si>
    <t>카드할인</t>
    <phoneticPr fontId="2" type="noConversion"/>
  </si>
  <si>
    <t>무이자</t>
    <phoneticPr fontId="2" type="noConversion"/>
  </si>
  <si>
    <t>네이버</t>
    <phoneticPr fontId="2" type="noConversion"/>
  </si>
  <si>
    <t>네이버적립</t>
    <phoneticPr fontId="2" type="noConversion"/>
  </si>
  <si>
    <t>멤버스적립</t>
    <phoneticPr fontId="2" type="noConversion"/>
  </si>
  <si>
    <t>24개월</t>
    <phoneticPr fontId="2" type="noConversion"/>
  </si>
  <si>
    <t>12개월</t>
    <phoneticPr fontId="2" type="noConversion"/>
  </si>
  <si>
    <t>11번가</t>
    <phoneticPr fontId="2" type="noConversion"/>
  </si>
  <si>
    <t>공통지원금</t>
    <phoneticPr fontId="2" type="noConversion"/>
  </si>
  <si>
    <t>MNP지원금</t>
    <phoneticPr fontId="2" type="noConversion"/>
  </si>
  <si>
    <t>선약
합산</t>
    <phoneticPr fontId="2" type="noConversion"/>
  </si>
  <si>
    <t>점프4 M366 (61이상)</t>
    <phoneticPr fontId="2" type="noConversion"/>
  </si>
  <si>
    <t>퀀텀6(A566)</t>
    <phoneticPr fontId="2" type="noConversion"/>
  </si>
  <si>
    <t>퀀텀6 A566</t>
    <phoneticPr fontId="2" type="noConversion"/>
  </si>
  <si>
    <t>아이폰16 프로맥스 256G</t>
    <phoneticPr fontId="2" type="noConversion"/>
  </si>
  <si>
    <t>공시지원 [ D + 183일 ] 
선택약정 [ D + 183일 ]</t>
    <phoneticPr fontId="2" type="noConversion"/>
  </si>
  <si>
    <t>유통지원금20이상</t>
    <phoneticPr fontId="2" type="noConversion"/>
  </si>
  <si>
    <t>부가</t>
    <phoneticPr fontId="2" type="noConversion"/>
  </si>
  <si>
    <t>액단가</t>
    <phoneticPr fontId="2" type="noConversion"/>
  </si>
  <si>
    <t>갤럭시 Z플립7_256G</t>
    <phoneticPr fontId="2" type="noConversion"/>
  </si>
  <si>
    <t>갤럭시 Z플립7_512G</t>
    <phoneticPr fontId="2" type="noConversion"/>
  </si>
  <si>
    <t>베이직</t>
    <phoneticPr fontId="2" type="noConversion"/>
  </si>
  <si>
    <t>프리미엄</t>
    <phoneticPr fontId="2" type="noConversion"/>
  </si>
  <si>
    <t>프리미엄 VOD</t>
    <phoneticPr fontId="2" type="noConversion"/>
  </si>
  <si>
    <t>500M</t>
    <phoneticPr fontId="2" type="noConversion"/>
  </si>
  <si>
    <t>1G</t>
    <phoneticPr fontId="2" type="noConversion"/>
  </si>
  <si>
    <t>와이파이</t>
    <phoneticPr fontId="2" type="noConversion"/>
  </si>
  <si>
    <t>프안보</t>
    <phoneticPr fontId="2" type="noConversion"/>
  </si>
  <si>
    <t>차액</t>
    <phoneticPr fontId="2" type="noConversion"/>
  </si>
  <si>
    <t>상품권포함</t>
    <phoneticPr fontId="2" type="noConversion"/>
  </si>
  <si>
    <t>모바일MNP</t>
    <phoneticPr fontId="2" type="noConversion"/>
  </si>
  <si>
    <t>원스톱</t>
    <phoneticPr fontId="2" type="noConversion"/>
  </si>
  <si>
    <t>상품권</t>
    <phoneticPr fontId="2" type="noConversion"/>
  </si>
  <si>
    <t>액단</t>
    <phoneticPr fontId="2" type="noConversion"/>
  </si>
  <si>
    <t>마라톤 MNP동판</t>
    <phoneticPr fontId="2" type="noConversion"/>
  </si>
  <si>
    <t>모바일MNP2</t>
    <phoneticPr fontId="2" type="noConversion"/>
  </si>
  <si>
    <t>골드 MNP 동판</t>
    <phoneticPr fontId="2" type="noConversion"/>
  </si>
  <si>
    <t>베이직</t>
    <phoneticPr fontId="2" type="noConversion"/>
  </si>
  <si>
    <t>유심동판
(와이파이기준)</t>
    <phoneticPr fontId="2" type="noConversion"/>
  </si>
  <si>
    <t>5일MNP~</t>
    <phoneticPr fontId="2" type="noConversion"/>
  </si>
  <si>
    <t>11일MNP~</t>
    <phoneticPr fontId="2" type="noConversion"/>
  </si>
  <si>
    <t>우위표시</t>
    <phoneticPr fontId="2" type="noConversion"/>
  </si>
  <si>
    <t>베이직은 10만차감</t>
    <phoneticPr fontId="2" type="noConversion"/>
  </si>
  <si>
    <t>프리미엄은 6만차감</t>
    <phoneticPr fontId="2" type="noConversion"/>
  </si>
  <si>
    <t>프안보1G</t>
    <phoneticPr fontId="2" type="noConversion"/>
  </si>
  <si>
    <t>3~7MNP</t>
    <phoneticPr fontId="2" type="noConversion"/>
  </si>
  <si>
    <t>마라톤동판</t>
    <phoneticPr fontId="2" type="noConversion"/>
  </si>
  <si>
    <t>1~7MNP</t>
    <phoneticPr fontId="2" type="noConversion"/>
  </si>
  <si>
    <t>골드동판</t>
    <phoneticPr fontId="2" type="noConversion"/>
  </si>
  <si>
    <t>상품권제외</t>
    <phoneticPr fontId="2" type="noConversion"/>
  </si>
  <si>
    <t>프리미엄은 5만차감</t>
    <phoneticPr fontId="2" type="noConversion"/>
  </si>
  <si>
    <t>프리미멈 VOD 안할시 8만 차감</t>
    <phoneticPr fontId="2" type="noConversion"/>
  </si>
  <si>
    <t>프리미엄 VOD</t>
    <phoneticPr fontId="2" type="noConversion"/>
  </si>
  <si>
    <t>프안보1G</t>
    <phoneticPr fontId="2" type="noConversion"/>
  </si>
  <si>
    <t>프안보</t>
    <phoneticPr fontId="2" type="noConversion"/>
  </si>
  <si>
    <t>상품권제외</t>
    <phoneticPr fontId="2" type="noConversion"/>
  </si>
  <si>
    <t>3~7MNP</t>
    <phoneticPr fontId="2" type="noConversion"/>
  </si>
  <si>
    <t>1~7MNP</t>
    <phoneticPr fontId="2" type="noConversion"/>
  </si>
  <si>
    <t>모바일MNP</t>
    <phoneticPr fontId="2" type="noConversion"/>
  </si>
  <si>
    <t>원스톱</t>
    <phoneticPr fontId="2" type="noConversion"/>
  </si>
  <si>
    <t>상품권</t>
    <phoneticPr fontId="2" type="noConversion"/>
  </si>
  <si>
    <t>골드동판</t>
    <phoneticPr fontId="2" type="noConversion"/>
  </si>
  <si>
    <r>
      <t xml:space="preserve">필링라이트 </t>
    </r>
    <r>
      <rPr>
        <sz val="11"/>
        <color rgb="FFFF0000"/>
        <rFont val="맑은 고딕"/>
        <family val="3"/>
        <charset val="129"/>
        <scheme val="minor"/>
      </rPr>
      <t>M+1</t>
    </r>
    <r>
      <rPr>
        <sz val="11"/>
        <color theme="1"/>
        <rFont val="맑은 고딕"/>
        <family val="2"/>
        <charset val="129"/>
        <scheme val="minor"/>
      </rPr>
      <t xml:space="preserve"> 유지</t>
    </r>
    <phoneticPr fontId="2" type="noConversion"/>
  </si>
  <si>
    <t>마라톤</t>
    <phoneticPr fontId="2" type="noConversion"/>
  </si>
  <si>
    <t>5/11~
폰교체패스+필링 유치시
 유프플 차감면제</t>
    <phoneticPr fontId="2" type="noConversion"/>
  </si>
  <si>
    <t>골드</t>
    <phoneticPr fontId="2" type="noConversion"/>
  </si>
  <si>
    <t>버디4</t>
    <phoneticPr fontId="2" type="noConversion"/>
  </si>
  <si>
    <t>비고</t>
    <phoneticPr fontId="2" type="noConversion"/>
  </si>
  <si>
    <t>합계</t>
    <phoneticPr fontId="2" type="noConversion"/>
  </si>
  <si>
    <t>그레이드</t>
    <phoneticPr fontId="2" type="noConversion"/>
  </si>
  <si>
    <t>유프플
미유치</t>
    <phoneticPr fontId="2" type="noConversion"/>
  </si>
  <si>
    <t>폰교체패스</t>
    <phoneticPr fontId="2" type="noConversion"/>
  </si>
  <si>
    <t>액단</t>
    <phoneticPr fontId="2" type="noConversion"/>
  </si>
  <si>
    <t>거래처</t>
    <phoneticPr fontId="2" type="noConversion"/>
  </si>
  <si>
    <r>
      <rPr>
        <sz val="12"/>
        <color rgb="FFFF0000"/>
        <rFont val="맑은 고딕"/>
        <family val="3"/>
        <charset val="129"/>
        <scheme val="minor"/>
      </rPr>
      <t>5G미니 공시</t>
    </r>
    <r>
      <rPr>
        <sz val="12"/>
        <color theme="1"/>
        <rFont val="맑은 고딕"/>
        <family val="2"/>
        <charset val="129"/>
        <scheme val="minor"/>
      </rPr>
      <t xml:space="preserve">기준 </t>
    </r>
    <r>
      <rPr>
        <sz val="12"/>
        <color rgb="FFFF0000"/>
        <rFont val="맑은 고딕"/>
        <family val="3"/>
        <charset val="129"/>
        <scheme val="minor"/>
      </rPr>
      <t>폰교체패스+필링라이트</t>
    </r>
    <r>
      <rPr>
        <sz val="12"/>
        <color theme="1"/>
        <rFont val="맑은 고딕"/>
        <family val="2"/>
        <charset val="129"/>
        <scheme val="minor"/>
      </rPr>
      <t xml:space="preserve"> 유치시</t>
    </r>
    <phoneticPr fontId="2" type="noConversion"/>
  </si>
  <si>
    <t>777연합spot정책</t>
    <phoneticPr fontId="2" type="noConversion"/>
  </si>
  <si>
    <t>유통망지원금20이상+3</t>
    <phoneticPr fontId="2" type="noConversion"/>
  </si>
  <si>
    <t>부가추가</t>
    <phoneticPr fontId="2" type="noConversion"/>
  </si>
  <si>
    <t>실속형</t>
    <phoneticPr fontId="2" type="noConversion"/>
  </si>
  <si>
    <r>
      <t xml:space="preserve">※ 모바일 010신규, 기변 동판시 </t>
    </r>
    <r>
      <rPr>
        <sz val="11"/>
        <color rgb="FFFF0000"/>
        <rFont val="맑은 고딕"/>
        <family val="3"/>
        <charset val="129"/>
        <scheme val="minor"/>
      </rPr>
      <t>-10만</t>
    </r>
    <r>
      <rPr>
        <sz val="11"/>
        <color theme="1"/>
        <rFont val="맑은 고딕"/>
        <family val="2"/>
        <charset val="129"/>
        <scheme val="minor"/>
      </rPr>
      <t xml:space="preserve"> 차감</t>
    </r>
    <phoneticPr fontId="2" type="noConversion"/>
  </si>
  <si>
    <t>갤럭시 A36(5G컴팩트)</t>
    <phoneticPr fontId="2" type="noConversion"/>
  </si>
  <si>
    <t>와이드8(5G컴팩트)</t>
    <phoneticPr fontId="2" type="noConversion"/>
  </si>
  <si>
    <t>모델명</t>
    <phoneticPr fontId="2" type="noConversion"/>
  </si>
  <si>
    <t>SK</t>
    <phoneticPr fontId="2" type="noConversion"/>
  </si>
  <si>
    <t>PS</t>
    <phoneticPr fontId="2" type="noConversion"/>
  </si>
  <si>
    <t>부가서비스</t>
    <phoneticPr fontId="2" type="noConversion"/>
  </si>
  <si>
    <t>당월</t>
    <phoneticPr fontId="2" type="noConversion"/>
  </si>
  <si>
    <t>고가</t>
    <phoneticPr fontId="2" type="noConversion"/>
  </si>
  <si>
    <t>5만</t>
    <phoneticPr fontId="2" type="noConversion"/>
  </si>
  <si>
    <t>유통망선약</t>
    <phoneticPr fontId="2" type="noConversion"/>
  </si>
  <si>
    <t>MSC</t>
    <phoneticPr fontId="2" type="noConversion"/>
  </si>
  <si>
    <t>거래처</t>
    <phoneticPr fontId="2" type="noConversion"/>
  </si>
  <si>
    <t>필수팩, 보험</t>
    <phoneticPr fontId="2" type="noConversion"/>
  </si>
  <si>
    <t>전유형</t>
    <phoneticPr fontId="2" type="noConversion"/>
  </si>
  <si>
    <t>KT</t>
    <phoneticPr fontId="2" type="noConversion"/>
  </si>
  <si>
    <t>해당월</t>
    <phoneticPr fontId="2" type="noConversion"/>
  </si>
  <si>
    <t>4만</t>
    <phoneticPr fontId="2" type="noConversion"/>
  </si>
  <si>
    <t>부가서비스</t>
  </si>
  <si>
    <t>이룸</t>
    <phoneticPr fontId="2" type="noConversion"/>
  </si>
  <si>
    <t>LG</t>
    <phoneticPr fontId="2" type="noConversion"/>
  </si>
  <si>
    <t>유통망MNP</t>
    <phoneticPr fontId="2" type="noConversion"/>
  </si>
  <si>
    <t>~종료시까지</t>
    <phoneticPr fontId="2" type="noConversion"/>
  </si>
  <si>
    <t>분 류</t>
    <phoneticPr fontId="2" type="noConversion"/>
  </si>
  <si>
    <t>기 간</t>
    <phoneticPr fontId="2" type="noConversion"/>
  </si>
  <si>
    <t>유 형</t>
    <phoneticPr fontId="2" type="noConversion"/>
  </si>
  <si>
    <t>내    용</t>
    <phoneticPr fontId="2" type="noConversion"/>
  </si>
  <si>
    <t>금 액</t>
    <phoneticPr fontId="2" type="noConversion"/>
  </si>
  <si>
    <t>통신사</t>
    <phoneticPr fontId="2" type="noConversion"/>
  </si>
  <si>
    <t>우주패스, 마스콜, 보험</t>
    <phoneticPr fontId="2" type="noConversion"/>
  </si>
  <si>
    <t>777연합</t>
    <phoneticPr fontId="2" type="noConversion"/>
  </si>
  <si>
    <t>105티빙</t>
    <phoneticPr fontId="2" type="noConversion"/>
  </si>
  <si>
    <t>골드</t>
    <phoneticPr fontId="2" type="noConversion"/>
  </si>
  <si>
    <t xml:space="preserve"> </t>
    <phoneticPr fontId="2" type="noConversion"/>
  </si>
  <si>
    <t>충청모바일 MNP 합산단가</t>
    <phoneticPr fontId="2" type="noConversion"/>
  </si>
  <si>
    <t>충청모바일 기변 합산단가</t>
    <phoneticPr fontId="2" type="noConversion"/>
  </si>
  <si>
    <t>충청</t>
    <phoneticPr fontId="2" type="noConversion"/>
  </si>
  <si>
    <t>끝단가</t>
    <phoneticPr fontId="2" type="noConversion"/>
  </si>
  <si>
    <t>유통망지원금20이상</t>
    <phoneticPr fontId="2" type="noConversion"/>
  </si>
  <si>
    <t>충청 MNP 동판</t>
    <phoneticPr fontId="2" type="noConversion"/>
  </si>
  <si>
    <t>환승구독2</t>
    <phoneticPr fontId="2" type="noConversion"/>
  </si>
  <si>
    <t>사운드바미유치</t>
    <phoneticPr fontId="2" type="noConversion"/>
  </si>
  <si>
    <t>굿스타트</t>
    <phoneticPr fontId="2" type="noConversion"/>
  </si>
  <si>
    <t>모바일MNP</t>
    <phoneticPr fontId="2" type="noConversion"/>
  </si>
  <si>
    <t>당월설치MNP</t>
    <phoneticPr fontId="2" type="noConversion"/>
  </si>
  <si>
    <t>충청비교</t>
    <phoneticPr fontId="2" type="noConversion"/>
  </si>
  <si>
    <t>베이직</t>
    <phoneticPr fontId="2" type="noConversion"/>
  </si>
  <si>
    <t>갤럭시 A16(5G컴팩트)</t>
    <phoneticPr fontId="2" type="noConversion"/>
  </si>
  <si>
    <t>M140(5G컴팩트)</t>
    <phoneticPr fontId="2" type="noConversion"/>
  </si>
  <si>
    <t>갤럭시 A16</t>
    <phoneticPr fontId="2" type="noConversion"/>
  </si>
  <si>
    <t>M140</t>
  </si>
  <si>
    <t>골드비교</t>
    <phoneticPr fontId="2" type="noConversion"/>
  </si>
  <si>
    <t>아이폰17 에어 256G</t>
    <phoneticPr fontId="2" type="noConversion"/>
  </si>
  <si>
    <t>아이폰17 프로 256G</t>
    <phoneticPr fontId="2" type="noConversion"/>
  </si>
  <si>
    <t>아이폰17 256G</t>
    <phoneticPr fontId="2" type="noConversion"/>
  </si>
  <si>
    <t>아이폰17 프로맥스 256G</t>
    <phoneticPr fontId="2" type="noConversion"/>
  </si>
  <si>
    <t>13~18MNP</t>
    <phoneticPr fontId="2" type="noConversion"/>
  </si>
  <si>
    <t>끝단가</t>
    <phoneticPr fontId="2" type="noConversion"/>
  </si>
  <si>
    <t>공시</t>
    <phoneticPr fontId="2" type="noConversion"/>
  </si>
  <si>
    <t>선약</t>
    <phoneticPr fontId="2" type="noConversion"/>
  </si>
  <si>
    <t>갤럭시 S25FE</t>
    <phoneticPr fontId="2" type="noConversion"/>
  </si>
  <si>
    <t>공통</t>
    <phoneticPr fontId="2" type="noConversion"/>
  </si>
  <si>
    <t>부가추가</t>
    <phoneticPr fontId="2" type="noConversion"/>
  </si>
  <si>
    <t>프안보</t>
    <phoneticPr fontId="2" type="noConversion"/>
  </si>
  <si>
    <t>유통지원금20이상</t>
    <phoneticPr fontId="2" type="noConversion"/>
  </si>
  <si>
    <t>유통지원20이상</t>
    <phoneticPr fontId="2" type="noConversion"/>
  </si>
  <si>
    <t>유선특별정책</t>
    <phoneticPr fontId="2" type="noConversion"/>
  </si>
  <si>
    <t>구와파이요금</t>
    <phoneticPr fontId="2" type="noConversion"/>
  </si>
  <si>
    <t>추가정책</t>
    <phoneticPr fontId="2" type="noConversion"/>
  </si>
  <si>
    <t xml:space="preserve">5G </t>
    <phoneticPr fontId="2" type="noConversion"/>
  </si>
  <si>
    <t>MNP/기변</t>
    <phoneticPr fontId="2" type="noConversion"/>
  </si>
  <si>
    <t>프안보</t>
    <phoneticPr fontId="2" type="noConversion"/>
  </si>
  <si>
    <t>기본형</t>
    <phoneticPr fontId="2" type="noConversion"/>
  </si>
  <si>
    <t>기본형/실속형</t>
    <phoneticPr fontId="2" type="noConversion"/>
  </si>
  <si>
    <t>11/1~</t>
    <phoneticPr fontId="2" type="noConversion"/>
  </si>
  <si>
    <t>추가지원금</t>
    <phoneticPr fontId="2" type="noConversion"/>
  </si>
  <si>
    <t>유통망 지원금 20만 이상(모델확인)</t>
    <phoneticPr fontId="2" type="noConversion"/>
  </si>
  <si>
    <t>777연합</t>
    <phoneticPr fontId="2" type="noConversion"/>
  </si>
  <si>
    <t>해당월</t>
    <phoneticPr fontId="2" type="noConversion"/>
  </si>
  <si>
    <t>MNP/기변</t>
    <phoneticPr fontId="2" type="noConversion"/>
  </si>
  <si>
    <t>100건이상</t>
    <phoneticPr fontId="2" type="noConversion"/>
  </si>
  <si>
    <t>5만</t>
    <phoneticPr fontId="2" type="noConversion"/>
  </si>
  <si>
    <t>갤럭시 A17</t>
    <phoneticPr fontId="2" type="noConversion"/>
  </si>
  <si>
    <t>갤럭시 A17</t>
    <phoneticPr fontId="2" type="noConversion"/>
  </si>
  <si>
    <t>갤럭시 A17</t>
    <phoneticPr fontId="2" type="noConversion"/>
  </si>
  <si>
    <t>갤럭시 A16(5G컴팩트)</t>
    <phoneticPr fontId="2" type="noConversion"/>
  </si>
  <si>
    <t>갤럭시 A17(5G컴팩트)</t>
    <phoneticPr fontId="2" type="noConversion"/>
  </si>
  <si>
    <t>갤럭시 A17(세이브,컴팩트)</t>
    <phoneticPr fontId="2" type="noConversion"/>
  </si>
  <si>
    <t>끝단가</t>
    <phoneticPr fontId="2" type="noConversion"/>
  </si>
  <si>
    <t>차감 정책2</t>
    <phoneticPr fontId="2" type="noConversion"/>
  </si>
  <si>
    <t>MNP</t>
    <phoneticPr fontId="2" type="noConversion"/>
  </si>
  <si>
    <t>전유형</t>
    <phoneticPr fontId="2" type="noConversion"/>
  </si>
  <si>
    <t xml:space="preserve">   단가표 미포함 부가 구두</t>
    <phoneticPr fontId="2" type="noConversion"/>
  </si>
  <si>
    <t>중고MNP활성화</t>
    <phoneticPr fontId="2" type="noConversion"/>
  </si>
  <si>
    <t>중고 MNP</t>
    <phoneticPr fontId="2" type="noConversion"/>
  </si>
  <si>
    <t>유심단독 개통 후 결합 필수</t>
    <phoneticPr fontId="2" type="noConversion"/>
  </si>
  <si>
    <t>중고MNP</t>
    <phoneticPr fontId="2" type="noConversion"/>
  </si>
  <si>
    <t>제카(할부수납)</t>
    <phoneticPr fontId="2" type="noConversion"/>
  </si>
  <si>
    <t>카드 내역 필수! 금액 상이함</t>
    <phoneticPr fontId="2" type="noConversion"/>
  </si>
  <si>
    <t>미유치</t>
    <phoneticPr fontId="2" type="noConversion"/>
  </si>
  <si>
    <t>신규</t>
    <phoneticPr fontId="2" type="noConversion"/>
  </si>
  <si>
    <r>
      <rPr>
        <sz val="11"/>
        <rFont val="맑은 고딕"/>
        <family val="3"/>
        <charset val="129"/>
        <scheme val="minor"/>
      </rPr>
      <t>전모델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85요금제 ~ 키즈22 까지. </t>
    </r>
    <r>
      <rPr>
        <sz val="11"/>
        <color rgb="FFFF0000"/>
        <rFont val="맑은 고딕"/>
        <family val="3"/>
        <charset val="129"/>
        <scheme val="minor"/>
      </rPr>
      <t>요금제 유지기간 182일</t>
    </r>
    <phoneticPr fontId="2" type="noConversion"/>
  </si>
  <si>
    <t>OTT 미유치</t>
    <phoneticPr fontId="2" type="noConversion"/>
  </si>
  <si>
    <t>티빙, 멀티팩 미유치시</t>
    <phoneticPr fontId="2" type="noConversion"/>
  </si>
  <si>
    <t>고가 선약개통</t>
    <phoneticPr fontId="2" type="noConversion"/>
  </si>
  <si>
    <t>저가 선약개통</t>
    <phoneticPr fontId="2" type="noConversion"/>
  </si>
  <si>
    <t>버디4 44요금제 이상 개통시</t>
    <phoneticPr fontId="2" type="noConversion"/>
  </si>
  <si>
    <t>캠패인 대상자</t>
    <phoneticPr fontId="2" type="noConversion"/>
  </si>
  <si>
    <t>재가입</t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</si>
  <si>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금액 상이. 단가표 확인 필수</t>
    </r>
    <r>
      <rPr>
        <sz val="11"/>
        <rFont val="맑은 고딕"/>
        <family val="3"/>
        <charset val="129"/>
        <scheme val="minor"/>
      </rPr>
      <t xml:space="preserve"> 아이폰16, S24 S25류, S24FE 플립6</t>
    </r>
    <phoneticPr fontId="2" type="noConversion"/>
  </si>
  <si>
    <t>단체 MNP 중고 결합</t>
    <phoneticPr fontId="2" type="noConversion"/>
  </si>
  <si>
    <t>청소년 개통</t>
    <phoneticPr fontId="2" type="noConversion"/>
  </si>
  <si>
    <r>
      <t xml:space="preserve">20~07년생 </t>
    </r>
    <r>
      <rPr>
        <sz val="11"/>
        <rFont val="맑은 고딕"/>
        <family val="3"/>
        <charset val="129"/>
        <scheme val="minor"/>
      </rPr>
      <t>95요금제 이상 개통시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</si>
  <si>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3건이상</t>
    </r>
    <r>
      <rPr>
        <sz val="11"/>
        <rFont val="맑은 고딕"/>
        <family val="3"/>
        <charset val="129"/>
        <scheme val="minor"/>
      </rPr>
      <t xml:space="preserve"> MNP시 건당 5만원 </t>
    </r>
    <r>
      <rPr>
        <sz val="11"/>
        <color rgb="FFFF0000"/>
        <rFont val="맑은 고딕"/>
        <family val="3"/>
        <charset val="129"/>
        <scheme val="minor"/>
      </rPr>
      <t>요금제 유지기간 182일</t>
    </r>
    <phoneticPr fontId="2" type="noConversion"/>
  </si>
  <si>
    <t>3만/5만</t>
    <phoneticPr fontId="2" type="noConversion"/>
  </si>
  <si>
    <t>15만</t>
    <phoneticPr fontId="2" type="noConversion"/>
  </si>
  <si>
    <t>5만</t>
    <phoneticPr fontId="2" type="noConversion"/>
  </si>
  <si>
    <t>전 거래처 차감 내역</t>
    <phoneticPr fontId="2" type="noConversion"/>
  </si>
  <si>
    <t>끝단가</t>
    <phoneticPr fontId="2" type="noConversion"/>
  </si>
  <si>
    <t>OTT구독 활성화</t>
    <phoneticPr fontId="2" type="noConversion"/>
  </si>
  <si>
    <t>티빙스타벅스,유플프스타벅스 등등.</t>
    <phoneticPr fontId="2" type="noConversion"/>
  </si>
  <si>
    <t>12/1~</t>
    <phoneticPr fontId="2" type="noConversion"/>
  </si>
  <si>
    <t>대명</t>
    <phoneticPr fontId="2" type="noConversion"/>
  </si>
  <si>
    <t>MNP/재가입</t>
    <phoneticPr fontId="2" type="noConversion"/>
  </si>
  <si>
    <t>20개월 유지</t>
    <phoneticPr fontId="2" type="noConversion"/>
  </si>
  <si>
    <t>15만</t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</si>
  <si>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아이폰17류,</t>
    </r>
    <r>
      <rPr>
        <sz val="11"/>
        <rFont val="맑은 고딕"/>
        <family val="3"/>
        <charset val="129"/>
        <scheme val="minor"/>
      </rPr>
      <t xml:space="preserve"> 아이폰16류, E모델 제외</t>
    </r>
    <phoneticPr fontId="2" type="noConversion"/>
  </si>
  <si>
    <t>28만</t>
    <phoneticPr fontId="2" type="noConversion"/>
  </si>
  <si>
    <t>기본형</t>
    <phoneticPr fontId="2" type="noConversion"/>
  </si>
  <si>
    <t>기본형</t>
    <phoneticPr fontId="2" type="noConversion"/>
  </si>
  <si>
    <t>충청</t>
  </si>
  <si>
    <t>골드</t>
  </si>
  <si>
    <t>청소년 신규</t>
    <phoneticPr fontId="2" type="noConversion"/>
  </si>
  <si>
    <t>010신규</t>
    <phoneticPr fontId="2" type="noConversion"/>
  </si>
  <si>
    <t>무너에디션</t>
    <phoneticPr fontId="2" type="noConversion"/>
  </si>
  <si>
    <t>무너폰 미결합시 차감</t>
    <phoneticPr fontId="2" type="noConversion"/>
  </si>
  <si>
    <t>신규+청소년</t>
    <phoneticPr fontId="2" type="noConversion"/>
  </si>
  <si>
    <t>신규</t>
    <phoneticPr fontId="2" type="noConversion"/>
  </si>
  <si>
    <t>신규결합</t>
    <phoneticPr fontId="2" type="noConversion"/>
  </si>
  <si>
    <t>공시 183일 결합기준</t>
    <phoneticPr fontId="2" type="noConversion"/>
  </si>
  <si>
    <r>
      <t>전체요금제(</t>
    </r>
    <r>
      <rPr>
        <sz val="11"/>
        <color rgb="FFFF0000"/>
        <rFont val="맑은 고딕"/>
        <family val="3"/>
        <charset val="129"/>
        <scheme val="minor"/>
      </rPr>
      <t>공시지원금)결합유지기간+183일</t>
    </r>
    <phoneticPr fontId="2" type="noConversion"/>
  </si>
  <si>
    <t>9만</t>
    <phoneticPr fontId="2" type="noConversion"/>
  </si>
  <si>
    <t>선약</t>
    <phoneticPr fontId="2" type="noConversion"/>
  </si>
  <si>
    <t>KT</t>
    <phoneticPr fontId="2" type="noConversion"/>
  </si>
  <si>
    <t>이동접수</t>
    <phoneticPr fontId="2" type="noConversion"/>
  </si>
  <si>
    <t>공시</t>
    <phoneticPr fontId="2" type="noConversion"/>
  </si>
  <si>
    <t>※해당 시세표는 본카페에서 가맹지역의 휴대폰 가격을 공유하기 위한 목적으로 매일 발품팔아 정리한 시세표입니다.
본 카페는 휴대폰 시세표를 제공하는 카페이며 판매자가 아님을 알려드립니다.</t>
    <phoneticPr fontId="2" type="noConversion"/>
  </si>
  <si>
    <t>010 신규폰 정책 정리표</t>
    <phoneticPr fontId="2" type="noConversion"/>
  </si>
  <si>
    <t>SK</t>
    <phoneticPr fontId="2" type="noConversion"/>
  </si>
  <si>
    <t>모델</t>
    <phoneticPr fontId="2" type="noConversion"/>
  </si>
  <si>
    <t>M166</t>
    <phoneticPr fontId="2" type="noConversion"/>
  </si>
  <si>
    <t>A175</t>
    <phoneticPr fontId="2" type="noConversion"/>
  </si>
  <si>
    <t>A17포켓몬</t>
    <phoneticPr fontId="2" type="noConversion"/>
  </si>
  <si>
    <t>출고가</t>
    <phoneticPr fontId="2" type="noConversion"/>
  </si>
  <si>
    <t>요금제</t>
    <phoneticPr fontId="2" type="noConversion"/>
  </si>
  <si>
    <r>
      <rPr>
        <sz val="16"/>
        <rFont val="한컴 백제 M"/>
        <family val="1"/>
        <charset val="129"/>
      </rPr>
      <t>ZEM</t>
    </r>
    <r>
      <rPr>
        <sz val="16"/>
        <color rgb="FFFF0000"/>
        <rFont val="한컴 백제 M"/>
        <family val="1"/>
        <charset val="129"/>
      </rPr>
      <t>퍼펙트</t>
    </r>
    <phoneticPr fontId="2" type="noConversion"/>
  </si>
  <si>
    <r>
      <rPr>
        <sz val="16"/>
        <rFont val="한컴 백제 M"/>
        <family val="1"/>
        <charset val="129"/>
      </rPr>
      <t>ZEM</t>
    </r>
    <r>
      <rPr>
        <sz val="16"/>
        <color rgb="FFFF0000"/>
        <rFont val="한컴 백제 M"/>
        <family val="1"/>
        <charset val="129"/>
      </rPr>
      <t>베스트</t>
    </r>
    <phoneticPr fontId="2" type="noConversion"/>
  </si>
  <si>
    <t>ZEM퍼펙트</t>
    <phoneticPr fontId="2" type="noConversion"/>
  </si>
  <si>
    <t>ZEM베스트</t>
    <phoneticPr fontId="2" type="noConversion"/>
  </si>
  <si>
    <t>개통유형</t>
    <phoneticPr fontId="2" type="noConversion"/>
  </si>
  <si>
    <t>선약</t>
    <phoneticPr fontId="2" type="noConversion"/>
  </si>
  <si>
    <t>공시지원금</t>
    <phoneticPr fontId="2" type="noConversion"/>
  </si>
  <si>
    <t>부가서비스</t>
    <phoneticPr fontId="2" type="noConversion"/>
  </si>
  <si>
    <t>부가미유치</t>
    <phoneticPr fontId="2" type="noConversion"/>
  </si>
  <si>
    <t>유통지원금</t>
    <phoneticPr fontId="2" type="noConversion"/>
  </si>
  <si>
    <t>유통지원추가</t>
    <phoneticPr fontId="2" type="noConversion"/>
  </si>
  <si>
    <t>액면</t>
    <phoneticPr fontId="2" type="noConversion"/>
  </si>
  <si>
    <t>최종단가</t>
    <phoneticPr fontId="2" type="noConversion"/>
  </si>
  <si>
    <t>NET가</t>
    <phoneticPr fontId="2" type="noConversion"/>
  </si>
  <si>
    <t>SK</t>
    <phoneticPr fontId="2" type="noConversion"/>
  </si>
  <si>
    <t>모델</t>
    <phoneticPr fontId="2" type="noConversion"/>
  </si>
  <si>
    <t>M166</t>
    <phoneticPr fontId="2" type="noConversion"/>
  </si>
  <si>
    <t>A175</t>
    <phoneticPr fontId="2" type="noConversion"/>
  </si>
  <si>
    <t>A17포켓몬</t>
    <phoneticPr fontId="2" type="noConversion"/>
  </si>
  <si>
    <t>출고가</t>
    <phoneticPr fontId="2" type="noConversion"/>
  </si>
  <si>
    <t>요금제</t>
    <phoneticPr fontId="2" type="noConversion"/>
  </si>
  <si>
    <r>
      <rPr>
        <sz val="16"/>
        <rFont val="한컴 백제 M"/>
        <family val="1"/>
        <charset val="129"/>
      </rPr>
      <t>ZEM</t>
    </r>
    <r>
      <rPr>
        <sz val="16"/>
        <color rgb="FFFF0000"/>
        <rFont val="한컴 백제 M"/>
        <family val="1"/>
        <charset val="129"/>
      </rPr>
      <t>퍼펙트</t>
    </r>
    <phoneticPr fontId="2" type="noConversion"/>
  </si>
  <si>
    <t>ZEM퍼펙트</t>
    <phoneticPr fontId="2" type="noConversion"/>
  </si>
  <si>
    <t>ZEM베스트</t>
    <phoneticPr fontId="2" type="noConversion"/>
  </si>
  <si>
    <t>개통유형</t>
    <phoneticPr fontId="2" type="noConversion"/>
  </si>
  <si>
    <t>선약</t>
    <phoneticPr fontId="2" type="noConversion"/>
  </si>
  <si>
    <t>공시지원금</t>
    <phoneticPr fontId="2" type="noConversion"/>
  </si>
  <si>
    <t>부가서비스</t>
    <phoneticPr fontId="2" type="noConversion"/>
  </si>
  <si>
    <t>부가미유치</t>
    <phoneticPr fontId="2" type="noConversion"/>
  </si>
  <si>
    <t>유통지원금</t>
    <phoneticPr fontId="2" type="noConversion"/>
  </si>
  <si>
    <t>유통지원추가</t>
    <phoneticPr fontId="2" type="noConversion"/>
  </si>
  <si>
    <t>액면</t>
    <phoneticPr fontId="2" type="noConversion"/>
  </si>
  <si>
    <t>KT</t>
    <phoneticPr fontId="2" type="noConversion"/>
  </si>
  <si>
    <t>M&amp;S</t>
    <phoneticPr fontId="2" type="noConversion"/>
  </si>
  <si>
    <t>점프4</t>
    <phoneticPr fontId="2" type="noConversion"/>
  </si>
  <si>
    <t>A175폼폼푸린</t>
    <phoneticPr fontId="2" type="noConversion"/>
  </si>
  <si>
    <t>5G주니어</t>
    <phoneticPr fontId="2" type="noConversion"/>
  </si>
  <si>
    <t>주니어 슬림</t>
    <phoneticPr fontId="2" type="noConversion"/>
  </si>
  <si>
    <t>주니어 ON</t>
    <phoneticPr fontId="2" type="noConversion"/>
  </si>
  <si>
    <t>공시</t>
    <phoneticPr fontId="2" type="noConversion"/>
  </si>
  <si>
    <t>캐치콜유치</t>
    <phoneticPr fontId="2" type="noConversion"/>
  </si>
  <si>
    <t>결합추가</t>
    <phoneticPr fontId="2" type="noConversion"/>
  </si>
  <si>
    <t>필수팩,보험차감</t>
    <phoneticPr fontId="2" type="noConversion"/>
  </si>
  <si>
    <t>키즈29</t>
    <phoneticPr fontId="2" type="noConversion"/>
  </si>
  <si>
    <t>(보험+벨링기준) 유프플제외</t>
    <phoneticPr fontId="2" type="noConversion"/>
  </si>
  <si>
    <t>결합추가기준</t>
    <phoneticPr fontId="2" type="noConversion"/>
  </si>
  <si>
    <t>이 룸</t>
    <phoneticPr fontId="2" type="noConversion"/>
  </si>
  <si>
    <t>마라톤</t>
    <phoneticPr fontId="2" type="noConversion"/>
  </si>
  <si>
    <t>청소년무너에디션</t>
    <phoneticPr fontId="2" type="noConversion"/>
  </si>
  <si>
    <t>유통망선약</t>
    <phoneticPr fontId="2" type="noConversion"/>
  </si>
  <si>
    <t>2만</t>
    <phoneticPr fontId="2" type="noConversion"/>
  </si>
  <si>
    <t>1/1~</t>
    <phoneticPr fontId="2" type="noConversion"/>
  </si>
  <si>
    <r>
      <rPr>
        <sz val="16"/>
        <rFont val="한컴 백제 M"/>
        <family val="1"/>
        <charset val="129"/>
      </rPr>
      <t>ZEM</t>
    </r>
    <r>
      <rPr>
        <sz val="16"/>
        <color rgb="FFFF0000"/>
        <rFont val="한컴 백제 M"/>
        <family val="1"/>
        <charset val="129"/>
      </rPr>
      <t>베스트</t>
    </r>
    <phoneticPr fontId="2" type="noConversion"/>
  </si>
  <si>
    <t>유통망 지원금 20만 이상(모델확인)</t>
    <phoneticPr fontId="2" type="noConversion"/>
  </si>
  <si>
    <t>1/1~</t>
    <phoneticPr fontId="2" type="noConversion"/>
  </si>
  <si>
    <t>고센어플</t>
    <phoneticPr fontId="2" type="noConversion"/>
  </si>
  <si>
    <t>로그인율 50프로 인하</t>
    <phoneticPr fontId="2" type="noConversion"/>
  </si>
  <si>
    <t>5만</t>
    <phoneticPr fontId="2" type="noConversion"/>
  </si>
  <si>
    <t>티빙, 멀티팩 개통</t>
    <phoneticPr fontId="2" type="noConversion"/>
  </si>
  <si>
    <t>기변</t>
    <phoneticPr fontId="2" type="noConversion"/>
  </si>
  <si>
    <t>105/115 요금제</t>
    <phoneticPr fontId="2" type="noConversion"/>
  </si>
  <si>
    <t>6만</t>
    <phoneticPr fontId="2" type="noConversion"/>
  </si>
  <si>
    <t>청소년 아이폰17 기변</t>
    <phoneticPr fontId="2" type="noConversion"/>
  </si>
  <si>
    <t>기변</t>
    <phoneticPr fontId="2" type="noConversion"/>
  </si>
  <si>
    <t>1월 1일</t>
    <phoneticPr fontId="2" type="noConversion"/>
  </si>
  <si>
    <t>청소년추가</t>
    <phoneticPr fontId="2" type="noConversion"/>
  </si>
  <si>
    <t>베이직플러스</t>
    <phoneticPr fontId="2" type="noConversion"/>
  </si>
  <si>
    <t>컴팩트</t>
    <phoneticPr fontId="2" type="noConversion"/>
  </si>
  <si>
    <t>P S</t>
    <phoneticPr fontId="2" type="noConversion"/>
  </si>
  <si>
    <t>선약 NET가</t>
    <phoneticPr fontId="2" type="noConversion"/>
  </si>
  <si>
    <t>결합필수</t>
    <phoneticPr fontId="2" type="noConversion"/>
  </si>
  <si>
    <t>중가</t>
    <phoneticPr fontId="2" type="noConversion"/>
  </si>
  <si>
    <t>LTE</t>
    <phoneticPr fontId="2" type="noConversion"/>
  </si>
  <si>
    <t>M166 마스콜, 보험</t>
    <phoneticPr fontId="2" type="noConversion"/>
  </si>
  <si>
    <t>마스콜, 보험(M140 보험제외)</t>
    <phoneticPr fontId="2" type="noConversion"/>
  </si>
  <si>
    <t>5G</t>
    <phoneticPr fontId="2" type="noConversion"/>
  </si>
  <si>
    <t>마스콜, 보험</t>
    <phoneticPr fontId="2" type="noConversion"/>
  </si>
  <si>
    <t>2만</t>
    <phoneticPr fontId="2" type="noConversion"/>
  </si>
  <si>
    <t>5만</t>
    <phoneticPr fontId="2" type="noConversion"/>
  </si>
  <si>
    <t>당월</t>
    <phoneticPr fontId="2" type="noConversion"/>
  </si>
  <si>
    <t xml:space="preserve">10만 </t>
    <phoneticPr fontId="2" type="noConversion"/>
  </si>
  <si>
    <t>LG</t>
    <phoneticPr fontId="2" type="noConversion"/>
  </si>
  <si>
    <t>유통망지원금20이상</t>
    <phoneticPr fontId="2" type="noConversion"/>
  </si>
  <si>
    <t>엠에스</t>
    <phoneticPr fontId="2" type="noConversion"/>
  </si>
  <si>
    <t>끝단가</t>
    <phoneticPr fontId="2" type="noConversion"/>
  </si>
  <si>
    <t>기변</t>
    <phoneticPr fontId="2" type="noConversion"/>
  </si>
  <si>
    <t>6만</t>
    <phoneticPr fontId="2" type="noConversion"/>
  </si>
  <si>
    <t>1월 7일</t>
    <phoneticPr fontId="2" type="noConversion"/>
  </si>
  <si>
    <t>A17 무너폰2</t>
    <phoneticPr fontId="2" type="noConversion"/>
  </si>
  <si>
    <t>10만</t>
    <phoneticPr fontId="2" type="noConversion"/>
  </si>
  <si>
    <t>중고MNP결합 활성화</t>
    <phoneticPr fontId="2" type="noConversion"/>
  </si>
  <si>
    <t>10만/15만</t>
    <phoneticPr fontId="2" type="noConversion"/>
  </si>
  <si>
    <t>1월 14일</t>
    <phoneticPr fontId="2" type="noConversion"/>
  </si>
  <si>
    <t>LG</t>
    <phoneticPr fontId="2" type="noConversion"/>
  </si>
  <si>
    <t>17~19까지</t>
    <phoneticPr fontId="2" type="noConversion"/>
  </si>
  <si>
    <t>010신규</t>
    <phoneticPr fontId="2" type="noConversion"/>
  </si>
  <si>
    <t>스팟정책2번</t>
    <phoneticPr fontId="2" type="noConversion"/>
  </si>
  <si>
    <t>무너2(A175N_M2) 29요금제이상</t>
    <phoneticPr fontId="2" type="noConversion"/>
  </si>
  <si>
    <t>5만
5만
15만</t>
    <phoneticPr fontId="2" type="noConversion"/>
  </si>
  <si>
    <t>1월 19일</t>
    <phoneticPr fontId="2" type="noConversion"/>
  </si>
  <si>
    <t>1/20~</t>
    <phoneticPr fontId="2" type="noConversion"/>
  </si>
  <si>
    <t>010신규결합</t>
    <phoneticPr fontId="2" type="noConversion"/>
  </si>
  <si>
    <t>37이상+10만/69이상+15만</t>
    <phoneticPr fontId="2" type="noConversion"/>
  </si>
  <si>
    <t>전유형</t>
    <phoneticPr fontId="2" type="noConversion"/>
  </si>
  <si>
    <t>필수팩, 캐치콜플러스 둘다 미 가입시</t>
    <phoneticPr fontId="2" type="noConversion"/>
  </si>
  <si>
    <t>필수팩+보험</t>
    <phoneticPr fontId="2" type="noConversion"/>
  </si>
  <si>
    <t>부가서비스 미유치</t>
    <phoneticPr fontId="2" type="noConversion"/>
  </si>
  <si>
    <t>보험 미유치</t>
    <phoneticPr fontId="2" type="noConversion"/>
  </si>
  <si>
    <t>차감 정책1</t>
    <phoneticPr fontId="2" type="noConversion"/>
  </si>
  <si>
    <t>A175(키즈폰포함),,M366,M366(MOM),Z2339 캐치콜플러스또는필수팩 미유치</t>
    <phoneticPr fontId="2" type="noConversion"/>
  </si>
  <si>
    <t>5만</t>
    <phoneticPr fontId="2" type="noConversion"/>
  </si>
  <si>
    <t>전유형,전모델</t>
    <phoneticPr fontId="2" type="noConversion"/>
  </si>
  <si>
    <t>37이상+10만/69이상+15만+ 결합 약정필수</t>
    <phoneticPr fontId="2" type="noConversion"/>
  </si>
  <si>
    <t>부가차감면제정책</t>
    <phoneticPr fontId="2" type="noConversion"/>
  </si>
  <si>
    <t>12/22~</t>
    <phoneticPr fontId="2" type="noConversion"/>
  </si>
  <si>
    <t>올부가면제(추가도없음)</t>
  </si>
  <si>
    <t>부가올면제</t>
    <phoneticPr fontId="2" type="noConversion"/>
  </si>
  <si>
    <t>1외국인, 2시니어요금, 3.청소년요금 ,4.출고가70만이하의010신규만</t>
    <phoneticPr fontId="2" type="noConversion"/>
  </si>
  <si>
    <t xml:space="preserve">   단가표 포함 사항</t>
    <phoneticPr fontId="2" type="noConversion"/>
  </si>
  <si>
    <t>선약
합산</t>
    <phoneticPr fontId="2" type="noConversion"/>
  </si>
  <si>
    <t>1월 27일</t>
    <phoneticPr fontId="2" type="noConversion"/>
  </si>
  <si>
    <t xml:space="preserve">  S사 : 우주 패스(M+3) 마이스마트콜3(M+1),T ALL케어(보험)(M+1)
K사 : 필수팩L(M+3), 보험(M+3)
L사 : 통화편의+구글원 패키지, 폰 교체패스, V컬러링음악감상+벨링콘텐츠</t>
    <phoneticPr fontId="2" type="noConversion"/>
  </si>
  <si>
    <r>
      <t xml:space="preserve">                            ◈</t>
    </r>
    <r>
      <rPr>
        <b/>
        <sz val="12.8"/>
        <color theme="1"/>
        <rFont val="맑은 고딕"/>
        <family val="3"/>
        <charset val="129"/>
        <scheme val="major"/>
      </rPr>
      <t xml:space="preserve"> 상담전 필독 사항 </t>
    </r>
    <r>
      <rPr>
        <b/>
        <sz val="12.8"/>
        <color rgb="FFFF0000"/>
        <rFont val="맑은 고딕"/>
        <family val="3"/>
        <charset val="129"/>
        <scheme val="major"/>
      </rPr>
      <t>◈</t>
    </r>
    <r>
      <rPr>
        <b/>
        <sz val="12.8"/>
        <color theme="1"/>
        <rFont val="맑은 고딕"/>
        <family val="3"/>
        <charset val="129"/>
        <scheme val="major"/>
      </rPr>
      <t xml:space="preserve">  
</t>
    </r>
    <r>
      <rPr>
        <b/>
        <sz val="12.8"/>
        <color rgb="FFFF0000"/>
        <rFont val="맑은 고딕"/>
        <family val="3"/>
        <charset val="129"/>
        <scheme val="major"/>
      </rPr>
      <t>※</t>
    </r>
    <r>
      <rPr>
        <b/>
        <sz val="12.8"/>
        <color theme="1"/>
        <rFont val="맑은 고딕"/>
        <family val="3"/>
        <charset val="129"/>
        <scheme val="major"/>
      </rPr>
      <t xml:space="preserve"> 공시지원 기준,  현금 완납 기준 시세표이며 선택약정 진행시 위표에서 공시지원 만큼 추가됩니다.
</t>
    </r>
    <r>
      <rPr>
        <b/>
        <sz val="12.8"/>
        <color rgb="FFFF0000"/>
        <rFont val="맑은 고딕"/>
        <family val="3"/>
        <charset val="129"/>
        <scheme val="major"/>
      </rPr>
      <t>※</t>
    </r>
    <r>
      <rPr>
        <b/>
        <sz val="12.8"/>
        <color theme="1"/>
        <rFont val="맑은 고딕"/>
        <family val="3"/>
        <charset val="129"/>
        <scheme val="major"/>
      </rPr>
      <t xml:space="preserve"> 통신사별 시장 안정화로 인한 개통시간 기준 있습니다. 카톡으로 먼저 문의 주세요.</t>
    </r>
    <r>
      <rPr>
        <b/>
        <sz val="12.8"/>
        <rFont val="맑은 고딕"/>
        <family val="3"/>
        <charset val="129"/>
        <scheme val="major"/>
      </rPr>
      <t xml:space="preserve">
</t>
    </r>
    <r>
      <rPr>
        <b/>
        <sz val="12.8"/>
        <color rgb="FFFF0000"/>
        <rFont val="맑은 고딕"/>
        <family val="3"/>
        <charset val="129"/>
        <scheme val="major"/>
      </rPr>
      <t>※</t>
    </r>
    <r>
      <rPr>
        <b/>
        <sz val="12.8"/>
        <rFont val="맑은 고딕"/>
        <family val="3"/>
        <charset val="129"/>
        <scheme val="major"/>
      </rPr>
      <t xml:space="preserve"> LG 기변 일부기종 우수기변 대상자 이며 비대상자는 +2~4만원 추가 됩니다.</t>
    </r>
    <r>
      <rPr>
        <b/>
        <sz val="12.8"/>
        <rFont val="맑은 고딕"/>
        <family val="3"/>
        <charset val="129"/>
        <scheme val="major"/>
      </rPr>
      <t xml:space="preserve">
</t>
    </r>
    <r>
      <rPr>
        <b/>
        <sz val="12.8"/>
        <color rgb="FFFF0000"/>
        <rFont val="맑은 고딕"/>
        <family val="3"/>
        <charset val="129"/>
        <scheme val="major"/>
      </rPr>
      <t xml:space="preserve">※ </t>
    </r>
    <r>
      <rPr>
        <b/>
        <sz val="12.8"/>
        <rFont val="맑은 고딕"/>
        <family val="3"/>
        <charset val="129"/>
        <scheme val="major"/>
      </rPr>
      <t xml:space="preserve">L사 개통시 유무선결합이 없는 고객님들은 금액이 상이할수있습니다 문의주세요.
</t>
    </r>
    <r>
      <rPr>
        <b/>
        <sz val="12.8"/>
        <color rgb="FFFF0000"/>
        <rFont val="맑은 고딕"/>
        <family val="3"/>
        <charset val="129"/>
        <scheme val="major"/>
      </rPr>
      <t/>
    </r>
    <phoneticPr fontId="2" type="noConversion"/>
  </si>
  <si>
    <t>이동접수</t>
    <phoneticPr fontId="2" type="noConversion"/>
  </si>
  <si>
    <t>매일확인</t>
    <phoneticPr fontId="2" type="noConversion"/>
  </si>
  <si>
    <t>전유형</t>
    <phoneticPr fontId="2" type="noConversion"/>
  </si>
  <si>
    <t>전단말기</t>
    <phoneticPr fontId="2" type="noConversion"/>
  </si>
  <si>
    <t>개별추가</t>
    <phoneticPr fontId="2" type="noConversion"/>
  </si>
  <si>
    <t>금일없음</t>
    <phoneticPr fontId="2" type="noConversion"/>
  </si>
  <si>
    <t>엠엔</t>
    <phoneticPr fontId="2" type="noConversion"/>
  </si>
  <si>
    <t>2/1~</t>
    <phoneticPr fontId="2" type="noConversion"/>
  </si>
  <si>
    <t>2/1~</t>
    <phoneticPr fontId="2" type="noConversion"/>
  </si>
  <si>
    <t>2/1~</t>
    <phoneticPr fontId="2" type="noConversion"/>
  </si>
  <si>
    <t>3만</t>
    <phoneticPr fontId="2" type="noConversion"/>
  </si>
  <si>
    <t>1만</t>
    <phoneticPr fontId="2" type="noConversion"/>
  </si>
  <si>
    <t>캐치콜 플러스"만" 가입시 M+6유지조건</t>
    <phoneticPr fontId="2" type="noConversion"/>
  </si>
  <si>
    <t>2월 1일~</t>
    <phoneticPr fontId="2" type="noConversion"/>
  </si>
  <si>
    <r>
      <t>(010,기변은 상이함)M166</t>
    </r>
    <r>
      <rPr>
        <sz val="11"/>
        <color rgb="FFFF0000"/>
        <rFont val="맑은 고딕"/>
        <family val="3"/>
        <charset val="129"/>
        <scheme val="minor"/>
      </rPr>
      <t xml:space="preserve"> 15만원</t>
    </r>
    <r>
      <rPr>
        <sz val="11"/>
        <rFont val="맑은 고딕"/>
        <family val="3"/>
        <charset val="129"/>
        <scheme val="minor"/>
      </rPr>
      <t xml:space="preserve">이상/ </t>
    </r>
    <r>
      <rPr>
        <sz val="11"/>
        <color rgb="FFFF0000"/>
        <rFont val="맑은 고딕"/>
        <family val="3"/>
        <charset val="129"/>
        <scheme val="minor"/>
      </rPr>
      <t xml:space="preserve">010기변+5만,MNP+15만 </t>
    </r>
    <phoneticPr fontId="2" type="noConversion"/>
  </si>
  <si>
    <t>버디4 개통시</t>
    <phoneticPr fontId="2" type="noConversion"/>
  </si>
  <si>
    <t>티빙, 멀티팩 요금제 미유치시</t>
    <phoneticPr fontId="2" type="noConversion"/>
  </si>
  <si>
    <t>무너폰2</t>
    <phoneticPr fontId="2" type="noConversion"/>
  </si>
  <si>
    <t>버디4, 55요금제 이상 개통시</t>
    <phoneticPr fontId="2" type="noConversion"/>
  </si>
  <si>
    <t>2월 1일</t>
    <phoneticPr fontId="2" type="noConversion"/>
  </si>
  <si>
    <t>환승구독2</t>
    <phoneticPr fontId="2" type="noConversion"/>
  </si>
  <si>
    <t>프리미엄VOD군</t>
    <phoneticPr fontId="2" type="noConversion"/>
  </si>
  <si>
    <t>VOD미유치</t>
    <phoneticPr fontId="2" type="noConversion"/>
  </si>
  <si>
    <t>10만/16만</t>
    <phoneticPr fontId="2" type="noConversion"/>
  </si>
  <si>
    <t>1군키즈22=10만/1군키즈29~,청소년2군3군=16만추가</t>
    <phoneticPr fontId="2" type="noConversion"/>
  </si>
  <si>
    <t>2/1~</t>
    <phoneticPr fontId="2" type="noConversion"/>
  </si>
  <si>
    <t>6만</t>
    <phoneticPr fontId="2" type="noConversion"/>
  </si>
  <si>
    <t>70만원 이상 단말기</t>
    <phoneticPr fontId="2" type="noConversion"/>
  </si>
  <si>
    <t>4만</t>
    <phoneticPr fontId="2" type="noConversion"/>
  </si>
  <si>
    <t xml:space="preserve">25만 </t>
    <phoneticPr fontId="2" type="noConversion"/>
  </si>
  <si>
    <t>2/1일</t>
    <phoneticPr fontId="2" type="noConversion"/>
  </si>
  <si>
    <t>중고010신규연령별</t>
    <phoneticPr fontId="2" type="noConversion"/>
  </si>
  <si>
    <t>010신규</t>
    <phoneticPr fontId="2" type="noConversion"/>
  </si>
  <si>
    <t>17만</t>
    <phoneticPr fontId="2" type="noConversion"/>
  </si>
  <si>
    <t>2월 4일</t>
    <phoneticPr fontId="2" type="noConversion"/>
  </si>
  <si>
    <t>부가서비스</t>
    <phoneticPr fontId="2" type="noConversion"/>
  </si>
  <si>
    <t>듀얼넘버온앤오프+지정번호필터링(6050원) 유치시 구글원미유치차감면제</t>
    <phoneticPr fontId="2" type="noConversion"/>
  </si>
  <si>
    <r>
      <t>전유형/</t>
    </r>
    <r>
      <rPr>
        <sz val="11"/>
        <color rgb="FFFF0000"/>
        <rFont val="맑은 고딕"/>
        <family val="3"/>
        <charset val="129"/>
        <scheme val="minor"/>
      </rPr>
      <t>선약</t>
    </r>
    <phoneticPr fontId="2" type="noConversion"/>
  </si>
  <si>
    <t>캐치콜플러스또는 필수팩유치필수 둘다미유치시-5만/캐치콜만 유치시-2만차감 캐치콜만가입시m+4</t>
    <phoneticPr fontId="2" type="noConversion"/>
  </si>
  <si>
    <t>만12세미만 zem요금제만적용 *zem퍼펙트 제외*</t>
    <phoneticPr fontId="2" type="noConversion"/>
  </si>
  <si>
    <t>만12세미만 zem요금제만적용 *zem퍼펙트 제외*</t>
    <phoneticPr fontId="2" type="noConversion"/>
  </si>
  <si>
    <t>A175(ZEM포함),M166(만12세미만 zem요금제만적용 *zem퍼펙트 제외*)</t>
    <phoneticPr fontId="2" type="noConversion"/>
  </si>
  <si>
    <t>2월 7일~</t>
    <phoneticPr fontId="2" type="noConversion"/>
  </si>
  <si>
    <t>유심MNP 결합정책</t>
    <phoneticPr fontId="2" type="noConversion"/>
  </si>
  <si>
    <t>2/1~</t>
    <phoneticPr fontId="2" type="noConversion"/>
  </si>
  <si>
    <t>15만</t>
    <phoneticPr fontId="2" type="noConversion"/>
  </si>
  <si>
    <t>16만</t>
    <phoneticPr fontId="2" type="noConversion"/>
  </si>
  <si>
    <r>
      <t xml:space="preserve">61요금제 이상, </t>
    </r>
    <r>
      <rPr>
        <sz val="11"/>
        <color rgb="FFFF0000"/>
        <rFont val="맑은 고딕"/>
        <family val="3"/>
        <charset val="129"/>
        <scheme val="minor"/>
      </rPr>
      <t>*골드는 단가표에 포함되어있음*  M+6</t>
    </r>
    <phoneticPr fontId="2" type="noConversion"/>
  </si>
  <si>
    <r>
      <t xml:space="preserve">61요금제 이상, 85이하 </t>
    </r>
    <r>
      <rPr>
        <sz val="11"/>
        <color rgb="FFFF0000"/>
        <rFont val="맑은 고딕"/>
        <family val="3"/>
        <charset val="129"/>
        <scheme val="minor"/>
      </rPr>
      <t>M+6</t>
    </r>
    <phoneticPr fontId="2" type="noConversion"/>
  </si>
  <si>
    <r>
      <t xml:space="preserve">61요금제 이상, </t>
    </r>
    <r>
      <rPr>
        <sz val="11"/>
        <color rgb="FFFF0000"/>
        <rFont val="맑은 고딕"/>
        <family val="3"/>
        <charset val="129"/>
        <scheme val="minor"/>
      </rPr>
      <t>M+6</t>
    </r>
    <phoneticPr fontId="2" type="noConversion"/>
  </si>
  <si>
    <t>33요금제 이상  (중고신규40만&gt;베이직플러스이상유치시)</t>
    <phoneticPr fontId="2" type="noConversion"/>
  </si>
  <si>
    <t>2월 12일</t>
    <phoneticPr fontId="2" type="noConversion"/>
  </si>
  <si>
    <t>2/13~</t>
    <phoneticPr fontId="2" type="noConversion"/>
  </si>
  <si>
    <t>3/4만</t>
    <phoneticPr fontId="2" type="noConversion"/>
  </si>
  <si>
    <t>기기별 다름</t>
    <phoneticPr fontId="2" type="noConversion"/>
  </si>
  <si>
    <t>110k요금제 개통시</t>
    <phoneticPr fontId="2" type="noConversion"/>
  </si>
  <si>
    <t>전유형</t>
    <phoneticPr fontId="2" type="noConversion"/>
  </si>
  <si>
    <t>2만</t>
    <phoneticPr fontId="2" type="noConversion"/>
  </si>
  <si>
    <t>유튭, 넷플릭스 초이스 요금제 미 가입시 -2만 차감 (청소년 제외)</t>
    <phoneticPr fontId="2" type="noConversion"/>
  </si>
  <si>
    <t>T올케m+1</t>
    <phoneticPr fontId="2" type="noConversion"/>
  </si>
  <si>
    <t>5만</t>
    <phoneticPr fontId="2" type="noConversion"/>
  </si>
  <si>
    <t>중복적용</t>
    <phoneticPr fontId="2" type="noConversion"/>
  </si>
  <si>
    <t>3만</t>
    <phoneticPr fontId="2" type="noConversion"/>
  </si>
  <si>
    <t>이동접수</t>
    <phoneticPr fontId="2" type="noConversion"/>
  </si>
  <si>
    <t>ZEM활성화</t>
    <phoneticPr fontId="2" type="noConversion"/>
  </si>
  <si>
    <t>ZEM 활성화</t>
    <phoneticPr fontId="2" type="noConversion"/>
  </si>
  <si>
    <t>신규</t>
    <phoneticPr fontId="2" type="noConversion"/>
  </si>
  <si>
    <t>M166, A175(ZEM), A165</t>
    <phoneticPr fontId="2" type="noConversion"/>
  </si>
  <si>
    <t>2/24~</t>
    <phoneticPr fontId="2" type="noConversion"/>
  </si>
  <si>
    <t>010연령별요금제정책</t>
    <phoneticPr fontId="2" type="noConversion"/>
  </si>
  <si>
    <t>중고010신규</t>
    <phoneticPr fontId="2" type="noConversion"/>
  </si>
  <si>
    <t>갤럭시 S26_256G</t>
    <phoneticPr fontId="2" type="noConversion"/>
  </si>
  <si>
    <t>갤럭시 S26+_256G</t>
    <phoneticPr fontId="2" type="noConversion"/>
  </si>
  <si>
    <t>갤럭시 S26 울트라_256G</t>
    <phoneticPr fontId="2" type="noConversion"/>
  </si>
  <si>
    <r>
      <t>폴드,플립류 아이폰16류,S721</t>
    </r>
    <r>
      <rPr>
        <sz val="11"/>
        <color rgb="FFFF0000"/>
        <rFont val="맑은 고딕"/>
        <family val="3"/>
        <charset val="129"/>
        <scheme val="minor"/>
      </rPr>
      <t>,S937</t>
    </r>
    <phoneticPr fontId="2" type="noConversion"/>
  </si>
  <si>
    <t>통화편의구글원, V컬음악감상+벨링콘텐츠팩,폰교체패스,폰안심패스</t>
    <phoneticPr fontId="2" type="noConversion"/>
  </si>
  <si>
    <t>선약만) 5만이상 +1만, 7만이상 +2만, 10만이상+3만</t>
    <phoneticPr fontId="2" type="noConversion"/>
  </si>
  <si>
    <t>1만/2만/3만</t>
    <phoneticPr fontId="2" type="noConversion"/>
  </si>
  <si>
    <t>3월1일</t>
    <phoneticPr fontId="2" type="noConversion"/>
  </si>
  <si>
    <t>0원</t>
    <phoneticPr fontId="2" type="noConversion"/>
  </si>
  <si>
    <r>
      <t>S25류(엣지,FE포함), 24류(FE), IP16류(e포함),15류, 폴더블7류(FE),</t>
    </r>
    <r>
      <rPr>
        <sz val="11"/>
        <color rgb="FFFF0000"/>
        <rFont val="맑은 고딕"/>
        <family val="3"/>
        <charset val="129"/>
        <scheme val="minor"/>
      </rPr>
      <t>A556,A175(+ZEM</t>
    </r>
    <r>
      <rPr>
        <sz val="11"/>
        <rFont val="맑은 고딕"/>
        <family val="3"/>
        <charset val="129"/>
        <scheme val="minor"/>
      </rPr>
      <t>).M140</t>
    </r>
    <r>
      <rPr>
        <sz val="11"/>
        <color rgb="FFFF0000"/>
        <rFont val="맑은 고딕"/>
        <family val="3"/>
        <charset val="129"/>
        <scheme val="minor"/>
      </rPr>
      <t xml:space="preserve"> 20만이상</t>
    </r>
    <phoneticPr fontId="2" type="noConversion"/>
  </si>
  <si>
    <r>
      <t xml:space="preserve">M166 </t>
    </r>
    <r>
      <rPr>
        <sz val="11"/>
        <color rgb="FFFF0000"/>
        <rFont val="맑은 고딕"/>
        <family val="3"/>
        <charset val="129"/>
        <scheme val="minor"/>
      </rPr>
      <t>15만원이상</t>
    </r>
    <r>
      <rPr>
        <sz val="11"/>
        <rFont val="맑은 고딕"/>
        <family val="3"/>
        <charset val="129"/>
        <scheme val="minor"/>
      </rPr>
      <t xml:space="preserve"> 유통망지원/ </t>
    </r>
    <r>
      <rPr>
        <sz val="11"/>
        <color rgb="FFFF0000"/>
        <rFont val="맑은 고딕"/>
        <family val="3"/>
        <charset val="129"/>
        <scheme val="minor"/>
      </rPr>
      <t xml:space="preserve">010기변+5만,MNP+15만 </t>
    </r>
    <phoneticPr fontId="2" type="noConversion"/>
  </si>
  <si>
    <t>3/1~</t>
    <phoneticPr fontId="2" type="noConversion"/>
  </si>
  <si>
    <t>33요금제 이상 43구간 미만, 50구간이상 (중고신규3만)</t>
    <phoneticPr fontId="2" type="noConversion"/>
  </si>
  <si>
    <t>S K</t>
    <phoneticPr fontId="2" type="noConversion"/>
  </si>
  <si>
    <t>3월 2일</t>
    <phoneticPr fontId="2" type="noConversion"/>
  </si>
  <si>
    <t>S26사예얼리</t>
    <phoneticPr fontId="2" type="noConversion"/>
  </si>
  <si>
    <t>S26추가글구두</t>
    <phoneticPr fontId="2" type="noConversion"/>
  </si>
  <si>
    <t>S26예약접수</t>
    <phoneticPr fontId="2" type="noConversion"/>
  </si>
  <si>
    <t>S26대응정책</t>
    <phoneticPr fontId="2" type="noConversion"/>
  </si>
  <si>
    <t>S26예약정책</t>
    <phoneticPr fontId="2" type="noConversion"/>
  </si>
  <si>
    <t>S26대응정책</t>
    <phoneticPr fontId="2" type="noConversion"/>
  </si>
  <si>
    <t>예약후6일개통</t>
    <phoneticPr fontId="2" type="noConversion"/>
  </si>
  <si>
    <t>MNP,기변</t>
    <phoneticPr fontId="2" type="noConversion"/>
  </si>
  <si>
    <t>MNP5만/기변+7만</t>
    <phoneticPr fontId="2" type="noConversion"/>
  </si>
  <si>
    <t>MNP5만/기변+0만</t>
    <phoneticPr fontId="2" type="noConversion"/>
  </si>
  <si>
    <t>5만/0만</t>
    <phoneticPr fontId="2" type="noConversion"/>
  </si>
  <si>
    <t>5만/7만</t>
    <phoneticPr fontId="2" type="noConversion"/>
  </si>
  <si>
    <t>S26얼리추가3번</t>
    <phoneticPr fontId="2" type="noConversion"/>
  </si>
  <si>
    <t>저가mnp구두</t>
    <phoneticPr fontId="2" type="noConversion"/>
  </si>
  <si>
    <t>담당정책</t>
    <phoneticPr fontId="2" type="noConversion"/>
  </si>
  <si>
    <t>담당정책</t>
    <phoneticPr fontId="2" type="noConversion"/>
  </si>
  <si>
    <t>마라톤</t>
    <phoneticPr fontId="2" type="noConversion"/>
  </si>
  <si>
    <t>골드</t>
    <phoneticPr fontId="2" type="noConversion"/>
  </si>
  <si>
    <t>충청</t>
    <phoneticPr fontId="2" type="noConversion"/>
  </si>
  <si>
    <t>기변</t>
    <phoneticPr fontId="2" type="noConversion"/>
  </si>
  <si>
    <t>액면</t>
    <phoneticPr fontId="2" type="noConversion"/>
  </si>
  <si>
    <t>부가3종</t>
    <phoneticPr fontId="2" type="noConversion"/>
  </si>
  <si>
    <t>보상패스</t>
    <phoneticPr fontId="2" type="noConversion"/>
  </si>
  <si>
    <t>유통망</t>
    <phoneticPr fontId="2" type="noConversion"/>
  </si>
  <si>
    <t>선약차감</t>
    <phoneticPr fontId="2" type="noConversion"/>
  </si>
  <si>
    <t>추가</t>
    <phoneticPr fontId="2" type="noConversion"/>
  </si>
  <si>
    <t>그레이드</t>
    <phoneticPr fontId="2" type="noConversion"/>
  </si>
  <si>
    <t>자체펀딩</t>
    <phoneticPr fontId="2" type="noConversion"/>
  </si>
  <si>
    <t>사전예약추가</t>
    <phoneticPr fontId="2" type="noConversion"/>
  </si>
  <si>
    <t>3/5~</t>
    <phoneticPr fontId="2" type="noConversion"/>
  </si>
  <si>
    <r>
      <t xml:space="preserve">A566, S731, S25군. 엣지, 폴더블7, A175, M140 </t>
    </r>
    <r>
      <rPr>
        <sz val="11"/>
        <color rgb="FFFF0000"/>
        <rFont val="맑은 고딕"/>
        <family val="3"/>
        <charset val="129"/>
        <scheme val="minor"/>
      </rPr>
      <t>20만원이상</t>
    </r>
    <r>
      <rPr>
        <sz val="11"/>
        <rFont val="맑은 고딕"/>
        <family val="3"/>
        <charset val="129"/>
        <scheme val="minor"/>
      </rPr>
      <t xml:space="preserve"> 유통망지원</t>
    </r>
    <phoneticPr fontId="2" type="noConversion"/>
  </si>
  <si>
    <r>
      <t xml:space="preserve">아이폰17군, 에어 </t>
    </r>
    <r>
      <rPr>
        <sz val="11"/>
        <color rgb="FFFF0000"/>
        <rFont val="맑은 고딕"/>
        <family val="3"/>
        <charset val="129"/>
        <scheme val="minor"/>
      </rPr>
      <t>10만원이상</t>
    </r>
    <r>
      <rPr>
        <sz val="11"/>
        <rFont val="맑은 고딕"/>
        <family val="3"/>
        <charset val="129"/>
        <scheme val="minor"/>
      </rPr>
      <t xml:space="preserve"> 유통망지원, S26류 </t>
    </r>
    <r>
      <rPr>
        <sz val="11"/>
        <color rgb="FFFF0000"/>
        <rFont val="맑은 고딕"/>
        <family val="3"/>
        <charset val="129"/>
        <scheme val="minor"/>
      </rPr>
      <t>15만원이상</t>
    </r>
    <r>
      <rPr>
        <sz val="11"/>
        <rFont val="맑은 고딕"/>
        <family val="3"/>
        <charset val="129"/>
        <scheme val="minor"/>
      </rPr>
      <t xml:space="preserve"> 유통망지원</t>
    </r>
    <phoneticPr fontId="2" type="noConversion"/>
  </si>
  <si>
    <t>15만</t>
    <phoneticPr fontId="2" type="noConversion"/>
  </si>
  <si>
    <t>3/7~</t>
    <phoneticPr fontId="2" type="noConversion"/>
  </si>
  <si>
    <t>저가폰 부차차감 면제</t>
    <phoneticPr fontId="2" type="noConversion"/>
  </si>
  <si>
    <t>전유형</t>
    <phoneticPr fontId="2" type="noConversion"/>
  </si>
  <si>
    <t>보험류(슬림제외)가입시 구글원, 필링류 차감 -2만원 면제</t>
    <phoneticPr fontId="2" type="noConversion"/>
  </si>
  <si>
    <t>S26일반개통</t>
    <phoneticPr fontId="2" type="noConversion"/>
  </si>
  <si>
    <t>10일~</t>
    <phoneticPr fontId="2" type="noConversion"/>
  </si>
  <si>
    <t>보상패스가입</t>
    <phoneticPr fontId="2" type="noConversion"/>
  </si>
  <si>
    <t>1만</t>
    <phoneticPr fontId="2" type="noConversion"/>
  </si>
  <si>
    <t>3월추가정책</t>
    <phoneticPr fontId="2" type="noConversion"/>
  </si>
  <si>
    <t>3월~</t>
    <phoneticPr fontId="2" type="noConversion"/>
  </si>
  <si>
    <t>3월 그레이드</t>
    <phoneticPr fontId="2" type="noConversion"/>
  </si>
  <si>
    <t>키즈폰010선약차감</t>
    <phoneticPr fontId="2" type="noConversion"/>
  </si>
  <si>
    <t>3/10~</t>
    <phoneticPr fontId="2" type="noConversion"/>
  </si>
  <si>
    <t>010신규</t>
    <phoneticPr fontId="2" type="noConversion"/>
  </si>
  <si>
    <t>선약개통시-8만</t>
    <phoneticPr fontId="2" type="noConversion"/>
  </si>
  <si>
    <t>선약개통시-10만</t>
    <phoneticPr fontId="2" type="noConversion"/>
  </si>
  <si>
    <t>3/10~16</t>
    <phoneticPr fontId="2" type="noConversion"/>
  </si>
  <si>
    <t>20만</t>
    <phoneticPr fontId="2" type="noConversion"/>
  </si>
  <si>
    <t>13시이후</t>
    <phoneticPr fontId="2" type="noConversion"/>
  </si>
  <si>
    <t>3/11~</t>
    <phoneticPr fontId="2" type="noConversion"/>
  </si>
  <si>
    <t>5만</t>
    <phoneticPr fontId="2" type="noConversion"/>
  </si>
  <si>
    <t>3/11~</t>
    <phoneticPr fontId="2" type="noConversion"/>
  </si>
  <si>
    <t xml:space="preserve">5만 </t>
    <phoneticPr fontId="2" type="noConversion"/>
  </si>
  <si>
    <t>3/17~</t>
    <phoneticPr fontId="2" type="noConversion"/>
  </si>
  <si>
    <t>아이폰16, S24 S25류, S24FE 플립6, 폴드6</t>
    <phoneticPr fontId="2" type="noConversion"/>
  </si>
  <si>
    <t>S26류512기변정책</t>
    <phoneticPr fontId="2" type="noConversion"/>
  </si>
  <si>
    <t>3/12~</t>
    <phoneticPr fontId="2" type="noConversion"/>
  </si>
  <si>
    <t>14만</t>
    <phoneticPr fontId="2" type="noConversion"/>
  </si>
  <si>
    <t>S26류 512기가 기변만 공시선약 (일반개통)</t>
    <phoneticPr fontId="2" type="noConversion"/>
  </si>
  <si>
    <t>S26류 512기가 기변만 공시선약 (일반개통) 단가표에 녹여있음</t>
    <phoneticPr fontId="2" type="noConversion"/>
  </si>
  <si>
    <t>21만/23만/25만</t>
    <phoneticPr fontId="2" type="noConversion"/>
  </si>
  <si>
    <t>20만</t>
    <phoneticPr fontId="2" type="noConversion"/>
  </si>
  <si>
    <t xml:space="preserve">중고010 </t>
    <phoneticPr fontId="2" type="noConversion"/>
  </si>
  <si>
    <t xml:space="preserve">59요금제구간M+6 </t>
    <phoneticPr fontId="2" type="noConversion"/>
  </si>
  <si>
    <t>40만</t>
    <phoneticPr fontId="2" type="noConversion"/>
  </si>
  <si>
    <r>
      <t xml:space="preserve">아이폰17군(E포함), 에어 </t>
    </r>
    <r>
      <rPr>
        <sz val="11"/>
        <color rgb="FFFF0000"/>
        <rFont val="맑은 고딕"/>
        <family val="3"/>
        <charset val="129"/>
        <scheme val="minor"/>
      </rPr>
      <t>10만원이상</t>
    </r>
    <r>
      <rPr>
        <sz val="11"/>
        <rFont val="맑은 고딕"/>
        <family val="3"/>
        <charset val="129"/>
        <scheme val="minor"/>
      </rPr>
      <t xml:space="preserve"> 유통망지원, S26류 </t>
    </r>
    <r>
      <rPr>
        <sz val="11"/>
        <color rgb="FFFF0000"/>
        <rFont val="맑은 고딕"/>
        <family val="3"/>
        <charset val="129"/>
        <scheme val="minor"/>
      </rPr>
      <t>15만원이상</t>
    </r>
    <r>
      <rPr>
        <sz val="11"/>
        <rFont val="맑은 고딕"/>
        <family val="3"/>
        <charset val="129"/>
        <scheme val="minor"/>
      </rPr>
      <t xml:space="preserve"> 유통망지원</t>
    </r>
    <phoneticPr fontId="2" type="noConversion"/>
  </si>
  <si>
    <t>3/13~</t>
    <phoneticPr fontId="2" type="noConversion"/>
  </si>
  <si>
    <t>신규</t>
    <phoneticPr fontId="2" type="noConversion"/>
  </si>
  <si>
    <t>s731 신규정책</t>
    <phoneticPr fontId="2" type="noConversion"/>
  </si>
  <si>
    <t>A175 신규정책</t>
    <phoneticPr fontId="2" type="noConversion"/>
  </si>
  <si>
    <t>85군~115군 신규 공시 유지기간183일</t>
    <phoneticPr fontId="2" type="noConversion"/>
  </si>
  <si>
    <t>30만</t>
    <phoneticPr fontId="2" type="noConversion"/>
  </si>
  <si>
    <r>
      <t>33군~115군(</t>
    </r>
    <r>
      <rPr>
        <sz val="11"/>
        <color rgb="FFFF0000"/>
        <rFont val="맑은 고딕"/>
        <family val="3"/>
        <charset val="129"/>
        <scheme val="minor"/>
      </rPr>
      <t>시니어,청소년,키즈요금제 제외)</t>
    </r>
    <phoneticPr fontId="2" type="noConversion"/>
  </si>
  <si>
    <t>85군~115군 신규 공시 유지기간183일(청소년85지급제외)</t>
    <phoneticPr fontId="2" type="noConversion"/>
  </si>
  <si>
    <t>20만</t>
    <phoneticPr fontId="2" type="noConversion"/>
  </si>
  <si>
    <t>s731 신규정책</t>
    <phoneticPr fontId="2" type="noConversion"/>
  </si>
  <si>
    <t>신규</t>
    <phoneticPr fontId="2" type="noConversion"/>
  </si>
  <si>
    <t>22만</t>
    <phoneticPr fontId="2" type="noConversion"/>
  </si>
  <si>
    <t>85군이상 공시</t>
    <phoneticPr fontId="2" type="noConversion"/>
  </si>
  <si>
    <t>추가지원금활성화2</t>
    <phoneticPr fontId="2" type="noConversion"/>
  </si>
  <si>
    <t>3/12~별도</t>
    <phoneticPr fontId="2" type="noConversion"/>
  </si>
  <si>
    <t>기변</t>
    <phoneticPr fontId="2" type="noConversion"/>
  </si>
  <si>
    <t>14만</t>
    <phoneticPr fontId="2" type="noConversion"/>
  </si>
  <si>
    <t>S26시리즈 512기가 한정 14만원 추지등록시 (36개월할부X)</t>
    <phoneticPr fontId="2" type="noConversion"/>
  </si>
  <si>
    <t>S26시리즈 512기가 한정추지14만이상등록시( 요금할인+11만 공통지원금14만지원)</t>
    <phoneticPr fontId="2" type="noConversion"/>
  </si>
  <si>
    <t>11만/14만</t>
    <phoneticPr fontId="2" type="noConversion"/>
  </si>
  <si>
    <t>20만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</si>
</sst>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#,##0_ "/>
    <numFmt numFmtId="177" formatCode="#,##0_);\(#,##0\)"/>
    <numFmt numFmtId="178" formatCode="_-* #,##0.0_-;\-* #,##0.0_-;_-* &quot;-&quot;_-;_-@_-"/>
    <numFmt numFmtId="179" formatCode="mm&quot;월&quot;\ dd&quot;일&quot;"/>
    <numFmt numFmtId="180" formatCode="#,##0_ ;[Red]\-#,##0\ "/>
  </numFmts>
  <fonts count="13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3"/>
      <color theme="0"/>
      <name val="HY견고딕"/>
      <family val="1"/>
      <charset val="129"/>
    </font>
    <font>
      <b/>
      <sz val="11"/>
      <name val="맑은 고딕"/>
      <family val="3"/>
      <charset val="129"/>
      <scheme val="minor"/>
    </font>
    <font>
      <b/>
      <sz val="20"/>
      <color theme="0"/>
      <name val="HY견고딕"/>
      <family val="1"/>
      <charset val="129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20"/>
      <color theme="0"/>
      <name val="맑은 고딕"/>
      <family val="3"/>
      <charset val="129"/>
      <scheme val="major"/>
    </font>
    <font>
      <b/>
      <sz val="13"/>
      <color theme="1"/>
      <name val="맑은 고딕"/>
      <family val="3"/>
      <charset val="129"/>
      <scheme val="major"/>
    </font>
    <font>
      <b/>
      <sz val="13"/>
      <color theme="0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b/>
      <sz val="18"/>
      <color rgb="FFFF0000"/>
      <name val="맑은 고딕"/>
      <family val="3"/>
      <charset val="129"/>
      <scheme val="major"/>
    </font>
    <font>
      <sz val="18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ajor"/>
    </font>
    <font>
      <b/>
      <sz val="20"/>
      <color rgb="FFFF0000"/>
      <name val="맑은 고딕"/>
      <family val="3"/>
      <charset val="129"/>
      <scheme val="major"/>
    </font>
    <font>
      <b/>
      <sz val="22"/>
      <color rgb="FFFF0000"/>
      <name val="맑은 고딕"/>
      <family val="3"/>
      <charset val="129"/>
      <scheme val="major"/>
    </font>
    <font>
      <b/>
      <sz val="14"/>
      <color rgb="FFFF0000"/>
      <name val="맑은 고딕"/>
      <family val="3"/>
      <charset val="129"/>
      <scheme val="major"/>
    </font>
    <font>
      <b/>
      <sz val="28"/>
      <color rgb="FF800000"/>
      <name val="a다정다감"/>
      <family val="1"/>
      <charset val="129"/>
    </font>
    <font>
      <b/>
      <sz val="9"/>
      <color indexed="81"/>
      <name val="Tahoma"/>
      <family val="2"/>
    </font>
    <font>
      <sz val="11"/>
      <color rgb="FF333333"/>
      <name val="맑은 고딕"/>
      <family val="3"/>
      <charset val="129"/>
      <scheme val="minor"/>
    </font>
    <font>
      <sz val="11"/>
      <color theme="1"/>
      <name val="HY견고딕"/>
      <family val="1"/>
      <charset val="129"/>
    </font>
    <font>
      <sz val="22"/>
      <color theme="1"/>
      <name val="HY견고딕"/>
      <family val="1"/>
      <charset val="129"/>
    </font>
    <font>
      <sz val="26"/>
      <color theme="1"/>
      <name val="HY견고딕"/>
      <family val="1"/>
      <charset val="129"/>
    </font>
    <font>
      <sz val="28"/>
      <color theme="1"/>
      <name val="HY견고딕"/>
      <family val="1"/>
      <charset val="129"/>
    </font>
    <font>
      <sz val="12"/>
      <color theme="1"/>
      <name val="HY견고딕"/>
      <family val="1"/>
      <charset val="129"/>
    </font>
    <font>
      <b/>
      <sz val="11"/>
      <color rgb="FF800000"/>
      <name val="HY견고딕"/>
      <family val="1"/>
      <charset val="129"/>
    </font>
    <font>
      <sz val="28"/>
      <name val="HY견고딕"/>
      <family val="1"/>
      <charset val="129"/>
    </font>
    <font>
      <sz val="12"/>
      <name val="HY견고딕"/>
      <family val="1"/>
      <charset val="129"/>
    </font>
    <font>
      <sz val="28"/>
      <color rgb="FFFF0000"/>
      <name val="HY수평선B"/>
      <family val="1"/>
      <charset val="129"/>
    </font>
    <font>
      <sz val="28"/>
      <color theme="0"/>
      <name val="210 밀키웨이 R"/>
      <family val="1"/>
      <charset val="129"/>
    </font>
    <font>
      <sz val="27"/>
      <color rgb="FFFF0000"/>
      <name val="HY수평선B"/>
      <family val="1"/>
      <charset val="129"/>
    </font>
    <font>
      <sz val="28"/>
      <color theme="0"/>
      <name val="HY수평선B"/>
      <family val="1"/>
      <charset val="129"/>
    </font>
    <font>
      <sz val="20"/>
      <color rgb="FFFFFF00"/>
      <name val="HY견고딕"/>
      <family val="1"/>
      <charset val="129"/>
    </font>
    <font>
      <sz val="24"/>
      <color theme="1"/>
      <name val="휴먼둥근헤드라인"/>
      <family val="1"/>
      <charset val="129"/>
    </font>
    <font>
      <sz val="24"/>
      <color theme="8" tint="0.39997558519241921"/>
      <name val="휴먼둥근헤드라인"/>
      <family val="1"/>
      <charset val="129"/>
    </font>
    <font>
      <sz val="24"/>
      <color rgb="FFFF0000"/>
      <name val="휴먼둥근헤드라인"/>
      <family val="1"/>
      <charset val="129"/>
    </font>
    <font>
      <sz val="24"/>
      <color rgb="FFFFFF00"/>
      <name val="휴먼둥근헤드라인"/>
      <family val="1"/>
      <charset val="129"/>
    </font>
    <font>
      <sz val="24"/>
      <color theme="0"/>
      <name val="휴먼둥근헤드라인"/>
      <family val="1"/>
      <charset val="129"/>
    </font>
    <font>
      <sz val="24"/>
      <color theme="1"/>
      <name val="HY견고딕"/>
      <family val="1"/>
      <charset val="129"/>
    </font>
    <font>
      <b/>
      <sz val="72"/>
      <color rgb="FFFF0000"/>
      <name val="HY견고딕"/>
      <family val="1"/>
      <charset val="129"/>
    </font>
    <font>
      <sz val="20"/>
      <name val="HY견고딕"/>
      <family val="1"/>
      <charset val="129"/>
    </font>
    <font>
      <sz val="18"/>
      <color theme="1"/>
      <name val="HY견고딕"/>
      <family val="1"/>
      <charset val="129"/>
    </font>
    <font>
      <sz val="18"/>
      <color theme="1"/>
      <name val="맑은 고딕"/>
      <family val="3"/>
      <charset val="129"/>
      <scheme val="major"/>
    </font>
    <font>
      <b/>
      <sz val="14"/>
      <color theme="0"/>
      <name val="맑은 고딕"/>
      <family val="3"/>
      <charset val="129"/>
      <scheme val="major"/>
    </font>
    <font>
      <b/>
      <sz val="11"/>
      <name val="HY견고딕"/>
      <family val="1"/>
      <charset val="129"/>
    </font>
    <font>
      <b/>
      <sz val="28"/>
      <color rgb="FFFF0000"/>
      <name val="HY견고딕"/>
      <family val="1"/>
      <charset val="129"/>
    </font>
    <font>
      <b/>
      <sz val="12"/>
      <color rgb="FFFF0000"/>
      <name val="HY견고딕"/>
      <family val="1"/>
      <charset val="129"/>
    </font>
    <font>
      <sz val="26"/>
      <name val="HY견고딕"/>
      <family val="1"/>
      <charset val="129"/>
    </font>
    <font>
      <b/>
      <sz val="36"/>
      <color rgb="FFFF0000"/>
      <name val="HY견고딕"/>
      <family val="1"/>
      <charset val="129"/>
    </font>
    <font>
      <b/>
      <sz val="11"/>
      <color rgb="FFFFFF00"/>
      <name val="HY견고딕"/>
      <family val="1"/>
      <charset val="129"/>
    </font>
    <font>
      <b/>
      <sz val="12.8"/>
      <color rgb="FFFF0000"/>
      <name val="맑은 고딕"/>
      <family val="3"/>
      <charset val="129"/>
      <scheme val="major"/>
    </font>
    <font>
      <b/>
      <sz val="12.8"/>
      <color theme="1"/>
      <name val="맑은 고딕"/>
      <family val="3"/>
      <charset val="129"/>
      <scheme val="major"/>
    </font>
    <font>
      <b/>
      <sz val="12.8"/>
      <name val="맑은 고딕"/>
      <family val="3"/>
      <charset val="129"/>
      <scheme val="major"/>
    </font>
    <font>
      <b/>
      <sz val="34"/>
      <color rgb="FFFF0000"/>
      <name val="HY견고딕"/>
      <family val="1"/>
      <charset val="129"/>
    </font>
    <font>
      <b/>
      <sz val="12"/>
      <name val="HY견고딕"/>
      <family val="1"/>
      <charset val="129"/>
    </font>
    <font>
      <b/>
      <sz val="12"/>
      <name val="맑은 고딕"/>
      <family val="3"/>
      <charset val="129"/>
      <scheme val="major"/>
    </font>
    <font>
      <b/>
      <sz val="13"/>
      <color rgb="FF66FFFF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b/>
      <sz val="16"/>
      <color rgb="FFFF0000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ajor"/>
    </font>
    <font>
      <b/>
      <sz val="18"/>
      <color rgb="FF002060"/>
      <name val="맑은 고딕"/>
      <family val="3"/>
      <charset val="129"/>
      <scheme val="major"/>
    </font>
    <font>
      <b/>
      <sz val="18"/>
      <color rgb="FF7030A0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b/>
      <sz val="20"/>
      <name val="맑은 고딕"/>
      <family val="3"/>
      <charset val="129"/>
      <scheme val="major"/>
    </font>
    <font>
      <sz val="22"/>
      <color rgb="FFFF0000"/>
      <name val="HY견고딕"/>
      <family val="1"/>
      <charset val="129"/>
    </font>
    <font>
      <b/>
      <sz val="18"/>
      <color rgb="FF0070C0"/>
      <name val="맑은 고딕"/>
      <family val="3"/>
      <charset val="129"/>
      <scheme val="major"/>
    </font>
    <font>
      <b/>
      <sz val="16"/>
      <color rgb="FFFFFF00"/>
      <name val="맑은 고딕"/>
      <family val="3"/>
      <charset val="129"/>
      <scheme val="major"/>
    </font>
    <font>
      <b/>
      <sz val="16"/>
      <color theme="5"/>
      <name val="맑은 고딕"/>
      <family val="3"/>
      <charset val="129"/>
      <scheme val="major"/>
    </font>
    <font>
      <b/>
      <sz val="16"/>
      <color theme="2" tint="-9.9978637043366805E-2"/>
      <name val="맑은 고딕"/>
      <family val="3"/>
      <charset val="129"/>
      <scheme val="major"/>
    </font>
    <font>
      <b/>
      <sz val="16"/>
      <color theme="2" tint="-0.499984740745262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6"/>
      <color theme="1"/>
      <name val="맑은 고딕"/>
      <family val="3"/>
      <charset val="129"/>
      <scheme val="major"/>
    </font>
    <font>
      <b/>
      <sz val="18"/>
      <color rgb="FF993300"/>
      <name val="맑은 고딕"/>
      <family val="3"/>
      <charset val="129"/>
      <scheme val="major"/>
    </font>
    <font>
      <b/>
      <sz val="36"/>
      <color rgb="FFFFFF00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20"/>
      <color theme="1"/>
      <name val="한컴 백제 M"/>
      <family val="1"/>
      <charset val="129"/>
    </font>
    <font>
      <sz val="16"/>
      <color theme="1"/>
      <name val="한컴 백제 M"/>
      <family val="1"/>
      <charset val="129"/>
    </font>
    <font>
      <sz val="14"/>
      <color rgb="FFFF0000"/>
      <name val="한컴 백제 M"/>
      <family val="1"/>
      <charset val="129"/>
    </font>
    <font>
      <sz val="12"/>
      <color theme="1"/>
      <name val="한컴 백제 M"/>
      <family val="1"/>
      <charset val="129"/>
    </font>
    <font>
      <b/>
      <sz val="17"/>
      <color theme="1"/>
      <name val="맑은 고딕"/>
      <family val="3"/>
      <charset val="129"/>
      <scheme val="minor"/>
    </font>
    <font>
      <b/>
      <sz val="17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18"/>
      <color rgb="FFC00000"/>
      <name val="맑은 고딕"/>
      <family val="3"/>
      <charset val="129"/>
      <scheme val="major"/>
    </font>
    <font>
      <b/>
      <sz val="20"/>
      <color rgb="FFC00000"/>
      <name val="맑은 고딕"/>
      <family val="3"/>
      <charset val="129"/>
      <scheme val="major"/>
    </font>
    <font>
      <b/>
      <sz val="13"/>
      <color rgb="FFC00000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b/>
      <sz val="14"/>
      <color indexed="81"/>
      <name val="돋움"/>
      <family val="3"/>
      <charset val="129"/>
    </font>
    <font>
      <b/>
      <sz val="16"/>
      <color indexed="81"/>
      <name val="Tahoma"/>
      <family val="2"/>
    </font>
    <font>
      <b/>
      <sz val="16"/>
      <color indexed="81"/>
      <name val="돋움"/>
      <family val="3"/>
      <charset val="129"/>
    </font>
    <font>
      <sz val="16"/>
      <color indexed="81"/>
      <name val="Tahoma"/>
      <family val="2"/>
    </font>
    <font>
      <sz val="16"/>
      <color indexed="8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16"/>
      <color rgb="FFFF0000"/>
      <name val="한컴 백제 M"/>
      <family val="1"/>
      <charset val="129"/>
    </font>
    <font>
      <b/>
      <sz val="22"/>
      <color theme="1"/>
      <name val="한컴 백제 M"/>
      <family val="1"/>
      <charset val="129"/>
    </font>
    <font>
      <sz val="16"/>
      <name val="한컴 백제 M"/>
      <family val="1"/>
      <charset val="129"/>
    </font>
    <font>
      <sz val="15"/>
      <color theme="1"/>
      <name val="한컴 백제 M"/>
      <family val="1"/>
      <charset val="129"/>
    </font>
    <font>
      <b/>
      <sz val="16"/>
      <color rgb="FFFF0000"/>
      <name val="한컴 백제 M"/>
      <family val="1"/>
      <charset val="129"/>
    </font>
    <font>
      <b/>
      <sz val="16"/>
      <color theme="1"/>
      <name val="한컴 백제 M"/>
      <family val="1"/>
      <charset val="129"/>
    </font>
    <font>
      <sz val="12"/>
      <color rgb="FFFF0000"/>
      <name val="맑은 고딕"/>
      <family val="2"/>
      <charset val="129"/>
      <scheme val="minor"/>
    </font>
    <font>
      <b/>
      <sz val="14"/>
      <color indexed="81"/>
      <name val="Tahoma"/>
      <family val="2"/>
    </font>
    <font>
      <b/>
      <sz val="18"/>
      <color rgb="FFFF00FF"/>
      <name val="맑은 고딕"/>
      <family val="3"/>
      <charset val="129"/>
      <scheme val="major"/>
    </font>
    <font>
      <sz val="14"/>
      <color indexed="81"/>
      <name val="Tahoma"/>
      <family val="2"/>
    </font>
    <font>
      <sz val="14"/>
      <color indexed="81"/>
      <name val="돋움"/>
      <family val="3"/>
      <charset val="129"/>
    </font>
  </fonts>
  <fills count="5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AF3C6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0C2EE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6B6B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</fills>
  <borders count="10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 style="thick">
        <color rgb="FFFF3300"/>
      </left>
      <right/>
      <top style="thick">
        <color rgb="FFFF3300"/>
      </top>
      <bottom/>
      <diagonal/>
    </border>
    <border>
      <left/>
      <right/>
      <top style="thick">
        <color rgb="FFFF3300"/>
      </top>
      <bottom/>
      <diagonal/>
    </border>
    <border>
      <left/>
      <right style="thick">
        <color rgb="FFFF3300"/>
      </right>
      <top style="thick">
        <color rgb="FFFF3300"/>
      </top>
      <bottom/>
      <diagonal/>
    </border>
    <border>
      <left style="thick">
        <color rgb="FFFF3300"/>
      </left>
      <right/>
      <top/>
      <bottom style="thick">
        <color rgb="FFFF3300"/>
      </bottom>
      <diagonal/>
    </border>
    <border>
      <left/>
      <right/>
      <top/>
      <bottom style="thick">
        <color rgb="FFFF3300"/>
      </bottom>
      <diagonal/>
    </border>
    <border>
      <left/>
      <right style="thick">
        <color rgb="FFFF3300"/>
      </right>
      <top/>
      <bottom style="thick">
        <color rgb="FFFF3300"/>
      </bottom>
      <diagonal/>
    </border>
    <border>
      <left style="thick">
        <color rgb="FF00B0F0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theme="7"/>
      </left>
      <right/>
      <top style="thick">
        <color theme="7"/>
      </top>
      <bottom/>
      <diagonal/>
    </border>
    <border>
      <left/>
      <right/>
      <top style="thick">
        <color theme="7"/>
      </top>
      <bottom/>
      <diagonal/>
    </border>
    <border>
      <left/>
      <right style="thick">
        <color theme="7"/>
      </right>
      <top style="thick">
        <color theme="7"/>
      </top>
      <bottom/>
      <diagonal/>
    </border>
    <border>
      <left style="thick">
        <color theme="7"/>
      </left>
      <right/>
      <top/>
      <bottom style="thick">
        <color theme="7"/>
      </bottom>
      <diagonal/>
    </border>
    <border>
      <left/>
      <right/>
      <top/>
      <bottom style="thick">
        <color theme="7"/>
      </bottom>
      <diagonal/>
    </border>
    <border>
      <left/>
      <right style="thick">
        <color theme="7"/>
      </right>
      <top/>
      <bottom style="thick">
        <color theme="7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25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41" fontId="3" fillId="0" borderId="0" xfId="1" applyFont="1">
      <alignment vertical="center"/>
    </xf>
    <xf numFmtId="41" fontId="0" fillId="0" borderId="0" xfId="1" applyFont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9" xfId="1" applyFont="1" applyBorder="1" applyAlignment="1">
      <alignment horizontal="center" vertical="center"/>
    </xf>
    <xf numFmtId="41" fontId="0" fillId="14" borderId="4" xfId="1" applyFont="1" applyFill="1" applyBorder="1" applyAlignment="1">
      <alignment horizontal="center" vertical="center"/>
    </xf>
    <xf numFmtId="41" fontId="0" fillId="14" borderId="5" xfId="1" applyFont="1" applyFill="1" applyBorder="1" applyAlignment="1">
      <alignment horizontal="center" vertical="center"/>
    </xf>
    <xf numFmtId="41" fontId="0" fillId="14" borderId="39" xfId="1" applyFont="1" applyFill="1" applyBorder="1" applyAlignment="1">
      <alignment horizontal="center" vertical="center"/>
    </xf>
    <xf numFmtId="41" fontId="0" fillId="14" borderId="40" xfId="1" applyFont="1" applyFill="1" applyBorder="1" applyAlignment="1">
      <alignment horizontal="center" vertical="center"/>
    </xf>
    <xf numFmtId="41" fontId="0" fillId="5" borderId="1" xfId="1" applyFont="1" applyFill="1" applyBorder="1" applyAlignment="1">
      <alignment horizontal="center" vertical="center"/>
    </xf>
    <xf numFmtId="41" fontId="0" fillId="5" borderId="34" xfId="1" applyFont="1" applyFill="1" applyBorder="1" applyAlignment="1">
      <alignment horizontal="center" vertical="center"/>
    </xf>
    <xf numFmtId="41" fontId="0" fillId="5" borderId="9" xfId="1" applyFont="1" applyFill="1" applyBorder="1" applyAlignment="1">
      <alignment horizontal="center" vertical="center"/>
    </xf>
    <xf numFmtId="41" fontId="0" fillId="5" borderId="41" xfId="1" applyFont="1" applyFill="1" applyBorder="1" applyAlignment="1">
      <alignment horizontal="center" vertical="center"/>
    </xf>
    <xf numFmtId="41" fontId="0" fillId="5" borderId="33" xfId="1" applyFont="1" applyFill="1" applyBorder="1" applyAlignment="1">
      <alignment horizontal="center" vertical="center"/>
    </xf>
    <xf numFmtId="41" fontId="0" fillId="5" borderId="42" xfId="1" applyFont="1" applyFill="1" applyBorder="1" applyAlignment="1">
      <alignment horizontal="center" vertical="center"/>
    </xf>
    <xf numFmtId="41" fontId="3" fillId="14" borderId="36" xfId="1" applyFont="1" applyFill="1" applyBorder="1" applyAlignment="1">
      <alignment horizontal="center" vertical="center"/>
    </xf>
    <xf numFmtId="41" fontId="4" fillId="6" borderId="37" xfId="1" applyFont="1" applyFill="1" applyBorder="1" applyAlignment="1">
      <alignment horizontal="center" vertical="center"/>
    </xf>
    <xf numFmtId="41" fontId="4" fillId="6" borderId="38" xfId="1" applyFont="1" applyFill="1" applyBorder="1" applyAlignment="1">
      <alignment horizontal="center" vertical="center"/>
    </xf>
    <xf numFmtId="41" fontId="0" fillId="11" borderId="1" xfId="1" applyFont="1" applyFill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0" fillId="5" borderId="3" xfId="1" applyFont="1" applyFill="1" applyBorder="1" applyAlignment="1">
      <alignment horizontal="center" vertical="center"/>
    </xf>
    <xf numFmtId="41" fontId="0" fillId="5" borderId="21" xfId="1" applyFont="1" applyFill="1" applyBorder="1" applyAlignment="1">
      <alignment horizontal="center" vertical="center"/>
    </xf>
    <xf numFmtId="41" fontId="0" fillId="5" borderId="22" xfId="1" applyFont="1" applyFill="1" applyBorder="1" applyAlignment="1">
      <alignment horizontal="center" vertical="center"/>
    </xf>
    <xf numFmtId="41" fontId="0" fillId="15" borderId="1" xfId="1" applyFont="1" applyFill="1" applyBorder="1" applyAlignment="1">
      <alignment horizontal="center" vertical="center"/>
    </xf>
    <xf numFmtId="0" fontId="0" fillId="8" borderId="0" xfId="0" applyFill="1">
      <alignment vertical="center"/>
    </xf>
    <xf numFmtId="41" fontId="3" fillId="0" borderId="1" xfId="1" applyFont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8" fillId="0" borderId="1" xfId="1" applyFont="1" applyFill="1" applyBorder="1" applyAlignment="1">
      <alignment horizontal="center" vertical="center"/>
    </xf>
    <xf numFmtId="41" fontId="8" fillId="8" borderId="1" xfId="1" applyFont="1" applyFill="1" applyBorder="1" applyAlignment="1">
      <alignment horizontal="center" vertical="center"/>
    </xf>
    <xf numFmtId="41" fontId="8" fillId="13" borderId="1" xfId="1" applyFont="1" applyFill="1" applyBorder="1" applyAlignment="1">
      <alignment horizontal="center" vertical="center"/>
    </xf>
    <xf numFmtId="41" fontId="3" fillId="0" borderId="6" xfId="1" applyFont="1" applyFill="1" applyBorder="1" applyAlignment="1">
      <alignment horizontal="center" vertical="center"/>
    </xf>
    <xf numFmtId="41" fontId="3" fillId="0" borderId="6" xfId="1" applyFont="1" applyBorder="1" applyAlignment="1">
      <alignment horizontal="center" vertical="center"/>
    </xf>
    <xf numFmtId="41" fontId="3" fillId="0" borderId="8" xfId="1" applyFont="1" applyBorder="1" applyAlignment="1">
      <alignment horizontal="center" vertical="center"/>
    </xf>
    <xf numFmtId="41" fontId="3" fillId="0" borderId="9" xfId="1" applyFont="1" applyBorder="1" applyAlignment="1">
      <alignment horizontal="center" vertical="center"/>
    </xf>
    <xf numFmtId="41" fontId="15" fillId="0" borderId="1" xfId="1" applyFont="1" applyFill="1" applyBorder="1" applyAlignment="1">
      <alignment horizontal="center" vertical="center"/>
    </xf>
    <xf numFmtId="41" fontId="17" fillId="6" borderId="1" xfId="1" applyFont="1" applyFill="1" applyBorder="1" applyAlignment="1">
      <alignment horizontal="center" vertical="center"/>
    </xf>
    <xf numFmtId="41" fontId="17" fillId="6" borderId="7" xfId="1" applyFont="1" applyFill="1" applyBorder="1" applyAlignment="1">
      <alignment horizontal="center" vertical="center"/>
    </xf>
    <xf numFmtId="41" fontId="18" fillId="8" borderId="1" xfId="1" applyFont="1" applyFill="1" applyBorder="1" applyAlignment="1">
      <alignment horizontal="center" vertical="center"/>
    </xf>
    <xf numFmtId="41" fontId="18" fillId="0" borderId="1" xfId="1" applyFont="1" applyFill="1" applyBorder="1" applyAlignment="1">
      <alignment horizontal="center" vertical="center"/>
    </xf>
    <xf numFmtId="41" fontId="18" fillId="8" borderId="7" xfId="1" applyFont="1" applyFill="1" applyBorder="1" applyAlignment="1">
      <alignment horizontal="center" vertical="center"/>
    </xf>
    <xf numFmtId="41" fontId="15" fillId="0" borderId="6" xfId="1" applyFont="1" applyFill="1" applyBorder="1" applyAlignment="1">
      <alignment horizontal="center" vertical="center"/>
    </xf>
    <xf numFmtId="41" fontId="18" fillId="0" borderId="7" xfId="1" applyFont="1" applyFill="1" applyBorder="1" applyAlignment="1">
      <alignment horizontal="center" vertical="center"/>
    </xf>
    <xf numFmtId="41" fontId="16" fillId="0" borderId="9" xfId="1" applyFont="1" applyFill="1" applyBorder="1" applyAlignment="1">
      <alignment horizontal="center" vertical="center"/>
    </xf>
    <xf numFmtId="41" fontId="16" fillId="0" borderId="45" xfId="1" applyFont="1" applyFill="1" applyBorder="1" applyAlignment="1">
      <alignment horizontal="center" vertical="center"/>
    </xf>
    <xf numFmtId="41" fontId="15" fillId="0" borderId="42" xfId="1" applyFont="1" applyFill="1" applyBorder="1" applyAlignment="1">
      <alignment horizontal="center" vertical="center"/>
    </xf>
    <xf numFmtId="41" fontId="15" fillId="10" borderId="6" xfId="1" applyFont="1" applyFill="1" applyBorder="1" applyAlignment="1">
      <alignment horizontal="center" vertical="center"/>
    </xf>
    <xf numFmtId="41" fontId="17" fillId="0" borderId="1" xfId="1" applyFont="1" applyFill="1" applyBorder="1" applyAlignment="1">
      <alignment horizontal="center" vertical="center"/>
    </xf>
    <xf numFmtId="41" fontId="17" fillId="0" borderId="7" xfId="1" applyFont="1" applyFill="1" applyBorder="1" applyAlignment="1">
      <alignment horizontal="center" vertical="center"/>
    </xf>
    <xf numFmtId="41" fontId="3" fillId="0" borderId="8" xfId="1" applyFont="1" applyFill="1" applyBorder="1" applyAlignment="1">
      <alignment horizontal="center" vertical="center"/>
    </xf>
    <xf numFmtId="41" fontId="15" fillId="0" borderId="9" xfId="1" applyFont="1" applyFill="1" applyBorder="1" applyAlignment="1">
      <alignment horizontal="center" vertical="center"/>
    </xf>
    <xf numFmtId="41" fontId="21" fillId="6" borderId="1" xfId="1" applyFont="1" applyFill="1" applyBorder="1" applyAlignment="1">
      <alignment horizontal="center" vertical="center"/>
    </xf>
    <xf numFmtId="41" fontId="22" fillId="6" borderId="1" xfId="1" applyFont="1" applyFill="1" applyBorder="1" applyAlignment="1">
      <alignment horizontal="center" vertical="center"/>
    </xf>
    <xf numFmtId="41" fontId="22" fillId="6" borderId="7" xfId="1" applyFont="1" applyFill="1" applyBorder="1" applyAlignment="1">
      <alignment horizontal="center" vertical="center"/>
    </xf>
    <xf numFmtId="0" fontId="26" fillId="0" borderId="0" xfId="0" applyFont="1">
      <alignment vertical="center"/>
    </xf>
    <xf numFmtId="41" fontId="21" fillId="6" borderId="7" xfId="1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41" fontId="30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left" vertical="center" wrapText="1"/>
    </xf>
    <xf numFmtId="0" fontId="27" fillId="0" borderId="55" xfId="0" applyFont="1" applyBorder="1">
      <alignment vertical="center"/>
    </xf>
    <xf numFmtId="0" fontId="28" fillId="0" borderId="55" xfId="0" applyFont="1" applyBorder="1" applyAlignment="1">
      <alignment horizontal="center" vertical="center"/>
    </xf>
    <xf numFmtId="41" fontId="30" fillId="0" borderId="55" xfId="0" applyNumberFormat="1" applyFont="1" applyBorder="1" applyAlignment="1">
      <alignment horizontal="right" vertical="center"/>
    </xf>
    <xf numFmtId="0" fontId="31" fillId="0" borderId="55" xfId="0" applyFont="1" applyBorder="1" applyAlignment="1">
      <alignment horizontal="left" vertical="center" wrapText="1"/>
    </xf>
    <xf numFmtId="0" fontId="36" fillId="8" borderId="0" xfId="0" applyFont="1" applyFill="1" applyAlignment="1">
      <alignment vertical="center" wrapText="1"/>
    </xf>
    <xf numFmtId="41" fontId="14" fillId="0" borderId="1" xfId="1" applyFont="1" applyFill="1" applyBorder="1" applyAlignment="1">
      <alignment horizontal="center" vertical="center"/>
    </xf>
    <xf numFmtId="41" fontId="14" fillId="0" borderId="9" xfId="1" applyFont="1" applyBorder="1" applyAlignment="1">
      <alignment horizontal="center" vertical="center"/>
    </xf>
    <xf numFmtId="41" fontId="3" fillId="0" borderId="2" xfId="1" applyFont="1" applyFill="1" applyBorder="1" applyAlignment="1">
      <alignment horizontal="center" vertical="center"/>
    </xf>
    <xf numFmtId="41" fontId="14" fillId="0" borderId="9" xfId="1" applyFont="1" applyFill="1" applyBorder="1" applyAlignment="1">
      <alignment horizontal="center" vertical="center"/>
    </xf>
    <xf numFmtId="41" fontId="15" fillId="0" borderId="8" xfId="1" applyFont="1" applyFill="1" applyBorder="1" applyAlignment="1">
      <alignment horizontal="center" vertical="center"/>
    </xf>
    <xf numFmtId="0" fontId="28" fillId="0" borderId="57" xfId="0" applyFont="1" applyBorder="1" applyAlignment="1">
      <alignment horizontal="center" vertical="center"/>
    </xf>
    <xf numFmtId="0" fontId="46" fillId="0" borderId="0" xfId="0" applyFont="1" applyAlignment="1">
      <alignment horizontal="right" vertical="center"/>
    </xf>
    <xf numFmtId="0" fontId="30" fillId="0" borderId="0" xfId="0" applyFont="1" applyAlignment="1">
      <alignment horizontal="center" vertical="center"/>
    </xf>
    <xf numFmtId="0" fontId="27" fillId="24" borderId="0" xfId="0" applyFont="1" applyFill="1">
      <alignment vertical="center"/>
    </xf>
    <xf numFmtId="0" fontId="48" fillId="0" borderId="0" xfId="0" applyFont="1" applyAlignment="1">
      <alignment horizontal="left" vertical="center" wrapText="1"/>
    </xf>
    <xf numFmtId="41" fontId="49" fillId="22" borderId="1" xfId="1" applyFont="1" applyFill="1" applyBorder="1" applyAlignment="1">
      <alignment horizontal="center" vertical="center"/>
    </xf>
    <xf numFmtId="41" fontId="49" fillId="22" borderId="7" xfId="1" applyFont="1" applyFill="1" applyBorder="1" applyAlignment="1">
      <alignment horizontal="center" vertical="center"/>
    </xf>
    <xf numFmtId="41" fontId="21" fillId="6" borderId="6" xfId="1" applyFont="1" applyFill="1" applyBorder="1" applyAlignment="1">
      <alignment horizontal="center" vertical="center"/>
    </xf>
    <xf numFmtId="41" fontId="50" fillId="0" borderId="1" xfId="1" applyFont="1" applyFill="1" applyBorder="1" applyAlignment="1">
      <alignment horizontal="center" vertical="center"/>
    </xf>
    <xf numFmtId="41" fontId="50" fillId="0" borderId="9" xfId="1" applyFont="1" applyFill="1" applyBorder="1" applyAlignment="1">
      <alignment horizontal="center" vertical="center"/>
    </xf>
    <xf numFmtId="0" fontId="27" fillId="22" borderId="0" xfId="0" applyFont="1" applyFill="1">
      <alignment vertical="center"/>
    </xf>
    <xf numFmtId="41" fontId="52" fillId="6" borderId="0" xfId="0" applyNumberFormat="1" applyFont="1" applyFill="1" applyAlignment="1">
      <alignment horizontal="right" vertical="center"/>
    </xf>
    <xf numFmtId="0" fontId="53" fillId="6" borderId="0" xfId="0" applyFont="1" applyFill="1" applyAlignment="1">
      <alignment horizontal="left" vertical="center" wrapText="1"/>
    </xf>
    <xf numFmtId="41" fontId="3" fillId="0" borderId="0" xfId="0" applyNumberFormat="1" applyFont="1">
      <alignment vertical="center"/>
    </xf>
    <xf numFmtId="41" fontId="52" fillId="6" borderId="0" xfId="0" applyNumberFormat="1" applyFont="1" applyFill="1">
      <alignment vertical="center"/>
    </xf>
    <xf numFmtId="0" fontId="34" fillId="0" borderId="0" xfId="0" applyFont="1" applyAlignment="1">
      <alignment horizontal="left" vertical="center" wrapText="1"/>
    </xf>
    <xf numFmtId="41" fontId="33" fillId="0" borderId="0" xfId="0" applyNumberFormat="1" applyFont="1" applyAlignment="1">
      <alignment horizontal="right" vertical="center"/>
    </xf>
    <xf numFmtId="41" fontId="52" fillId="0" borderId="0" xfId="0" applyNumberFormat="1" applyFont="1" applyAlignment="1">
      <alignment horizontal="right" vertical="center"/>
    </xf>
    <xf numFmtId="41" fontId="52" fillId="0" borderId="0" xfId="0" applyNumberFormat="1" applyFont="1">
      <alignment vertical="center"/>
    </xf>
    <xf numFmtId="41" fontId="55" fillId="0" borderId="0" xfId="0" applyNumberFormat="1" applyFont="1" applyAlignment="1">
      <alignment horizontal="right" vertical="center"/>
    </xf>
    <xf numFmtId="0" fontId="34" fillId="6" borderId="0" xfId="0" applyFont="1" applyFill="1" applyAlignment="1">
      <alignment horizontal="left" vertical="center" wrapText="1"/>
    </xf>
    <xf numFmtId="0" fontId="27" fillId="27" borderId="0" xfId="0" applyFont="1" applyFill="1">
      <alignment vertical="center"/>
    </xf>
    <xf numFmtId="0" fontId="27" fillId="3" borderId="0" xfId="0" applyFont="1" applyFill="1">
      <alignment vertical="center"/>
    </xf>
    <xf numFmtId="41" fontId="60" fillId="0" borderId="0" xfId="0" applyNumberFormat="1" applyFont="1" applyAlignment="1">
      <alignment horizontal="right" vertical="center"/>
    </xf>
    <xf numFmtId="0" fontId="61" fillId="0" borderId="0" xfId="0" applyFont="1" applyAlignment="1">
      <alignment horizontal="left" vertical="center" wrapText="1"/>
    </xf>
    <xf numFmtId="41" fontId="3" fillId="22" borderId="1" xfId="1" applyFont="1" applyFill="1" applyBorder="1" applyAlignment="1">
      <alignment horizontal="center" vertical="center"/>
    </xf>
    <xf numFmtId="41" fontId="8" fillId="8" borderId="2" xfId="1" applyFont="1" applyFill="1" applyBorder="1" applyAlignment="1">
      <alignment horizontal="center" vertical="center"/>
    </xf>
    <xf numFmtId="41" fontId="17" fillId="25" borderId="1" xfId="1" applyFont="1" applyFill="1" applyBorder="1" applyAlignment="1">
      <alignment horizontal="center" vertical="center"/>
    </xf>
    <xf numFmtId="41" fontId="70" fillId="25" borderId="1" xfId="1" applyFont="1" applyFill="1" applyBorder="1" applyAlignment="1">
      <alignment horizontal="center" vertical="center"/>
    </xf>
    <xf numFmtId="41" fontId="72" fillId="11" borderId="1" xfId="1" applyFont="1" applyFill="1" applyBorder="1" applyAlignment="1">
      <alignment horizontal="center" vertical="center"/>
    </xf>
    <xf numFmtId="41" fontId="72" fillId="11" borderId="7" xfId="1" applyFont="1" applyFill="1" applyBorder="1" applyAlignment="1">
      <alignment horizontal="center" vertical="center"/>
    </xf>
    <xf numFmtId="41" fontId="72" fillId="11" borderId="6" xfId="1" applyFont="1" applyFill="1" applyBorder="1" applyAlignment="1">
      <alignment horizontal="center" vertical="center"/>
    </xf>
    <xf numFmtId="41" fontId="73" fillId="11" borderId="1" xfId="1" applyFont="1" applyFill="1" applyBorder="1" applyAlignment="1">
      <alignment horizontal="center" vertical="center"/>
    </xf>
    <xf numFmtId="41" fontId="73" fillId="11" borderId="7" xfId="1" applyFont="1" applyFill="1" applyBorder="1" applyAlignment="1">
      <alignment horizontal="center" vertical="center"/>
    </xf>
    <xf numFmtId="41" fontId="73" fillId="11" borderId="6" xfId="1" applyFont="1" applyFill="1" applyBorder="1" applyAlignment="1">
      <alignment horizontal="center" vertical="center"/>
    </xf>
    <xf numFmtId="41" fontId="71" fillId="25" borderId="1" xfId="1" applyFont="1" applyFill="1" applyBorder="1" applyAlignment="1">
      <alignment horizontal="center" vertical="center"/>
    </xf>
    <xf numFmtId="41" fontId="69" fillId="25" borderId="1" xfId="1" applyFont="1" applyFill="1" applyBorder="1" applyAlignment="1">
      <alignment horizontal="center" vertical="center"/>
    </xf>
    <xf numFmtId="41" fontId="68" fillId="25" borderId="1" xfId="1" applyFont="1" applyFill="1" applyBorder="1" applyAlignment="1">
      <alignment horizontal="center" vertical="center"/>
    </xf>
    <xf numFmtId="41" fontId="64" fillId="0" borderId="1" xfId="1" applyFont="1" applyBorder="1" applyAlignment="1">
      <alignment horizontal="center" vertical="center"/>
    </xf>
    <xf numFmtId="41" fontId="65" fillId="0" borderId="1" xfId="1" applyFont="1" applyBorder="1" applyAlignment="1">
      <alignment horizontal="center" vertical="center"/>
    </xf>
    <xf numFmtId="41" fontId="21" fillId="0" borderId="1" xfId="1" applyFont="1" applyFill="1" applyBorder="1" applyAlignment="1">
      <alignment horizontal="center" vertical="center"/>
    </xf>
    <xf numFmtId="41" fontId="21" fillId="0" borderId="7" xfId="1" applyFont="1" applyFill="1" applyBorder="1" applyAlignment="1">
      <alignment horizontal="center" vertical="center"/>
    </xf>
    <xf numFmtId="41" fontId="21" fillId="0" borderId="6" xfId="1" applyFont="1" applyFill="1" applyBorder="1" applyAlignment="1">
      <alignment horizontal="center" vertical="center"/>
    </xf>
    <xf numFmtId="41" fontId="75" fillId="25" borderId="1" xfId="1" applyFont="1" applyFill="1" applyBorder="1" applyAlignment="1">
      <alignment horizontal="center" vertical="center"/>
    </xf>
    <xf numFmtId="41" fontId="15" fillId="0" borderId="76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41" fontId="18" fillId="0" borderId="46" xfId="1" applyFont="1" applyFill="1" applyBorder="1" applyAlignment="1">
      <alignment horizontal="center" vertical="center"/>
    </xf>
    <xf numFmtId="41" fontId="14" fillId="8" borderId="6" xfId="1" applyFont="1" applyFill="1" applyBorder="1" applyAlignment="1">
      <alignment horizontal="center" vertical="center"/>
    </xf>
    <xf numFmtId="41" fontId="14" fillId="29" borderId="6" xfId="1" applyFont="1" applyFill="1" applyBorder="1" applyAlignment="1">
      <alignment horizontal="center" vertical="center"/>
    </xf>
    <xf numFmtId="41" fontId="14" fillId="19" borderId="8" xfId="1" applyFont="1" applyFill="1" applyBorder="1" applyAlignment="1">
      <alignment horizontal="center" vertical="center"/>
    </xf>
    <xf numFmtId="41" fontId="15" fillId="0" borderId="48" xfId="1" applyFont="1" applyFill="1" applyBorder="1" applyAlignment="1">
      <alignment horizontal="center" vertical="center"/>
    </xf>
    <xf numFmtId="41" fontId="16" fillId="0" borderId="2" xfId="1" applyFont="1" applyFill="1" applyBorder="1" applyAlignment="1">
      <alignment horizontal="center" vertical="center"/>
    </xf>
    <xf numFmtId="41" fontId="16" fillId="0" borderId="46" xfId="1" applyFont="1" applyFill="1" applyBorder="1" applyAlignment="1">
      <alignment horizontal="center" vertical="center"/>
    </xf>
    <xf numFmtId="41" fontId="18" fillId="8" borderId="2" xfId="1" applyFont="1" applyFill="1" applyBorder="1" applyAlignment="1">
      <alignment horizontal="center" vertical="center"/>
    </xf>
    <xf numFmtId="41" fontId="18" fillId="8" borderId="46" xfId="1" applyFont="1" applyFill="1" applyBorder="1" applyAlignment="1">
      <alignment horizontal="center" vertical="center"/>
    </xf>
    <xf numFmtId="41" fontId="21" fillId="6" borderId="9" xfId="1" applyFont="1" applyFill="1" applyBorder="1" applyAlignment="1">
      <alignment horizontal="center" vertical="center"/>
    </xf>
    <xf numFmtId="41" fontId="21" fillId="6" borderId="45" xfId="1" applyFont="1" applyFill="1" applyBorder="1" applyAlignment="1">
      <alignment horizontal="center" vertical="center"/>
    </xf>
    <xf numFmtId="41" fontId="69" fillId="23" borderId="1" xfId="1" applyFont="1" applyFill="1" applyBorder="1" applyAlignment="1">
      <alignment horizontal="center" vertical="center"/>
    </xf>
    <xf numFmtId="41" fontId="8" fillId="8" borderId="3" xfId="1" applyFont="1" applyFill="1" applyBorder="1" applyAlignment="1">
      <alignment horizontal="center" vertical="center"/>
    </xf>
    <xf numFmtId="41" fontId="14" fillId="5" borderId="49" xfId="1" applyFont="1" applyFill="1" applyBorder="1" applyAlignment="1">
      <alignment horizontal="center" vertical="center"/>
    </xf>
    <xf numFmtId="41" fontId="14" fillId="8" borderId="49" xfId="1" applyFont="1" applyFill="1" applyBorder="1" applyAlignment="1">
      <alignment horizontal="center" vertical="center"/>
    </xf>
    <xf numFmtId="0" fontId="3" fillId="0" borderId="80" xfId="0" applyFont="1" applyBorder="1">
      <alignment vertical="center"/>
    </xf>
    <xf numFmtId="0" fontId="3" fillId="0" borderId="1" xfId="0" applyFont="1" applyBorder="1">
      <alignment vertical="center"/>
    </xf>
    <xf numFmtId="41" fontId="14" fillId="29" borderId="49" xfId="1" applyFont="1" applyFill="1" applyBorder="1" applyAlignment="1">
      <alignment horizontal="center" vertical="center"/>
    </xf>
    <xf numFmtId="41" fontId="15" fillId="0" borderId="49" xfId="1" applyFont="1" applyFill="1" applyBorder="1" applyAlignment="1">
      <alignment horizontal="center" vertical="center"/>
    </xf>
    <xf numFmtId="41" fontId="14" fillId="19" borderId="77" xfId="1" applyFont="1" applyFill="1" applyBorder="1" applyAlignment="1">
      <alignment horizontal="center" vertical="center"/>
    </xf>
    <xf numFmtId="41" fontId="65" fillId="31" borderId="79" xfId="1" applyFont="1" applyFill="1" applyBorder="1" applyAlignment="1">
      <alignment horizontal="center" vertical="center"/>
    </xf>
    <xf numFmtId="41" fontId="65" fillId="11" borderId="79" xfId="1" applyFont="1" applyFill="1" applyBorder="1" applyAlignment="1">
      <alignment horizontal="center" vertical="center"/>
    </xf>
    <xf numFmtId="41" fontId="67" fillId="0" borderId="79" xfId="1" applyFont="1" applyFill="1" applyBorder="1" applyAlignment="1">
      <alignment horizontal="center" vertical="center"/>
    </xf>
    <xf numFmtId="41" fontId="66" fillId="11" borderId="79" xfId="1" applyFont="1" applyFill="1" applyBorder="1" applyAlignment="1">
      <alignment horizontal="center" vertical="center"/>
    </xf>
    <xf numFmtId="41" fontId="20" fillId="0" borderId="79" xfId="1" applyFont="1" applyFill="1" applyBorder="1" applyAlignment="1">
      <alignment horizontal="center" vertical="center"/>
    </xf>
    <xf numFmtId="41" fontId="67" fillId="6" borderId="79" xfId="1" applyFont="1" applyFill="1" applyBorder="1" applyAlignment="1">
      <alignment horizontal="center" vertical="center"/>
    </xf>
    <xf numFmtId="41" fontId="80" fillId="8" borderId="79" xfId="1" applyFont="1" applyFill="1" applyBorder="1" applyAlignment="1">
      <alignment horizontal="center" vertical="center"/>
    </xf>
    <xf numFmtId="41" fontId="80" fillId="0" borderId="79" xfId="1" applyFont="1" applyFill="1" applyBorder="1" applyAlignment="1">
      <alignment horizontal="center" vertical="center"/>
    </xf>
    <xf numFmtId="41" fontId="20" fillId="10" borderId="79" xfId="1" applyFont="1" applyFill="1" applyBorder="1" applyAlignment="1">
      <alignment horizontal="center" vertical="center"/>
    </xf>
    <xf numFmtId="41" fontId="81" fillId="22" borderId="79" xfId="1" applyFont="1" applyFill="1" applyBorder="1" applyAlignment="1">
      <alignment horizontal="center" vertical="center"/>
    </xf>
    <xf numFmtId="41" fontId="65" fillId="22" borderId="79" xfId="1" applyFont="1" applyFill="1" applyBorder="1" applyAlignment="1">
      <alignment vertical="center"/>
    </xf>
    <xf numFmtId="41" fontId="65" fillId="22" borderId="79" xfId="1" applyFont="1" applyFill="1" applyBorder="1" applyAlignment="1">
      <alignment horizontal="center" vertical="center"/>
    </xf>
    <xf numFmtId="41" fontId="3" fillId="8" borderId="1" xfId="1" applyFont="1" applyFill="1" applyBorder="1" applyAlignment="1">
      <alignment horizontal="center" vertical="center"/>
    </xf>
    <xf numFmtId="41" fontId="75" fillId="16" borderId="1" xfId="1" applyFont="1" applyFill="1" applyBorder="1" applyAlignment="1">
      <alignment horizontal="center" vertical="center"/>
    </xf>
    <xf numFmtId="41" fontId="17" fillId="16" borderId="1" xfId="1" applyFont="1" applyFill="1" applyBorder="1" applyAlignment="1">
      <alignment horizontal="center" vertical="center"/>
    </xf>
    <xf numFmtId="41" fontId="71" fillId="16" borderId="1" xfId="1" applyFont="1" applyFill="1" applyBorder="1" applyAlignment="1">
      <alignment horizontal="center" vertical="center"/>
    </xf>
    <xf numFmtId="41" fontId="68" fillId="16" borderId="1" xfId="1" applyFont="1" applyFill="1" applyBorder="1" applyAlignment="1">
      <alignment horizontal="center" vertical="center"/>
    </xf>
    <xf numFmtId="41" fontId="69" fillId="16" borderId="1" xfId="1" applyFont="1" applyFill="1" applyBorder="1" applyAlignment="1">
      <alignment horizontal="center" vertical="center"/>
    </xf>
    <xf numFmtId="41" fontId="82" fillId="16" borderId="1" xfId="1" applyFont="1" applyFill="1" applyBorder="1" applyAlignment="1">
      <alignment horizontal="center" vertical="center"/>
    </xf>
    <xf numFmtId="41" fontId="3" fillId="23" borderId="1" xfId="1" applyFont="1" applyFill="1" applyBorder="1" applyAlignment="1">
      <alignment horizontal="center" vertical="center"/>
    </xf>
    <xf numFmtId="41" fontId="72" fillId="11" borderId="33" xfId="1" applyFont="1" applyFill="1" applyBorder="1" applyAlignment="1">
      <alignment horizontal="center" vertical="center"/>
    </xf>
    <xf numFmtId="41" fontId="21" fillId="0" borderId="33" xfId="1" applyFont="1" applyFill="1" applyBorder="1" applyAlignment="1">
      <alignment horizontal="center" vertical="center"/>
    </xf>
    <xf numFmtId="41" fontId="73" fillId="11" borderId="33" xfId="1" applyFont="1" applyFill="1" applyBorder="1" applyAlignment="1">
      <alignment horizontal="center" vertical="center"/>
    </xf>
    <xf numFmtId="41" fontId="15" fillId="0" borderId="33" xfId="1" applyFont="1" applyFill="1" applyBorder="1" applyAlignment="1">
      <alignment horizontal="center" vertical="center"/>
    </xf>
    <xf numFmtId="41" fontId="15" fillId="10" borderId="33" xfId="1" applyFont="1" applyFill="1" applyBorder="1" applyAlignment="1">
      <alignment horizontal="center" vertical="center"/>
    </xf>
    <xf numFmtId="41" fontId="21" fillId="6" borderId="33" xfId="1" applyFont="1" applyFill="1" applyBorder="1" applyAlignment="1">
      <alignment horizontal="center" vertical="center"/>
    </xf>
    <xf numFmtId="41" fontId="6" fillId="8" borderId="1" xfId="1" applyFont="1" applyFill="1" applyBorder="1" applyAlignment="1">
      <alignment horizontal="center" vertical="center"/>
    </xf>
    <xf numFmtId="41" fontId="3" fillId="0" borderId="43" xfId="1" applyFont="1" applyFill="1" applyBorder="1" applyAlignment="1">
      <alignment vertical="center"/>
    </xf>
    <xf numFmtId="41" fontId="3" fillId="0" borderId="0" xfId="1" applyFont="1" applyFill="1" applyBorder="1" applyAlignment="1">
      <alignment horizontal="center" vertical="center"/>
    </xf>
    <xf numFmtId="41" fontId="7" fillId="0" borderId="0" xfId="1" applyFont="1" applyFill="1" applyBorder="1" applyAlignment="1">
      <alignment horizontal="center" vertical="center"/>
    </xf>
    <xf numFmtId="41" fontId="3" fillId="8" borderId="1" xfId="1" applyFont="1" applyFill="1" applyBorder="1" applyAlignment="1">
      <alignment vertical="center"/>
    </xf>
    <xf numFmtId="41" fontId="84" fillId="6" borderId="1" xfId="1" applyFont="1" applyFill="1" applyBorder="1" applyAlignment="1">
      <alignment horizontal="center" vertical="center"/>
    </xf>
    <xf numFmtId="41" fontId="84" fillId="22" borderId="1" xfId="1" applyFont="1" applyFill="1" applyBorder="1" applyAlignment="1">
      <alignment horizontal="center" vertical="center"/>
    </xf>
    <xf numFmtId="41" fontId="84" fillId="35" borderId="1" xfId="1" applyFont="1" applyFill="1" applyBorder="1" applyAlignment="1">
      <alignment horizontal="center" vertical="center"/>
    </xf>
    <xf numFmtId="0" fontId="87" fillId="0" borderId="0" xfId="0" applyFont="1">
      <alignment vertical="center"/>
    </xf>
    <xf numFmtId="41" fontId="87" fillId="0" borderId="0" xfId="0" applyNumberFormat="1" applyFont="1">
      <alignment vertical="center"/>
    </xf>
    <xf numFmtId="0" fontId="8" fillId="8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1" fontId="8" fillId="32" borderId="1" xfId="1" applyFont="1" applyFill="1" applyBorder="1" applyAlignment="1">
      <alignment horizontal="center" vertical="center"/>
    </xf>
    <xf numFmtId="41" fontId="84" fillId="0" borderId="0" xfId="1" applyFont="1" applyFill="1" applyBorder="1" applyAlignment="1">
      <alignment horizontal="center" vertical="center" wrapText="1"/>
    </xf>
    <xf numFmtId="41" fontId="84" fillId="0" borderId="0" xfId="1" applyFont="1" applyFill="1" applyBorder="1" applyAlignment="1">
      <alignment horizontal="center" vertical="center"/>
    </xf>
    <xf numFmtId="41" fontId="3" fillId="0" borderId="0" xfId="1" applyFont="1" applyFill="1" applyBorder="1" applyAlignment="1">
      <alignment vertical="center"/>
    </xf>
    <xf numFmtId="41" fontId="8" fillId="15" borderId="34" xfId="1" applyFont="1" applyFill="1" applyBorder="1" applyAlignment="1">
      <alignment horizontal="center" vertical="center"/>
    </xf>
    <xf numFmtId="41" fontId="8" fillId="8" borderId="6" xfId="1" applyFont="1" applyFill="1" applyBorder="1" applyAlignment="1">
      <alignment horizontal="center" vertical="center"/>
    </xf>
    <xf numFmtId="41" fontId="8" fillId="8" borderId="7" xfId="1" applyFont="1" applyFill="1" applyBorder="1" applyAlignment="1">
      <alignment horizontal="center" vertical="center"/>
    </xf>
    <xf numFmtId="41" fontId="8" fillId="8" borderId="8" xfId="1" applyFont="1" applyFill="1" applyBorder="1" applyAlignment="1">
      <alignment horizontal="center" vertical="center"/>
    </xf>
    <xf numFmtId="41" fontId="8" fillId="13" borderId="9" xfId="1" applyFont="1" applyFill="1" applyBorder="1" applyAlignment="1">
      <alignment horizontal="center" vertical="center"/>
    </xf>
    <xf numFmtId="41" fontId="8" fillId="8" borderId="45" xfId="1" applyFont="1" applyFill="1" applyBorder="1" applyAlignment="1">
      <alignment horizontal="center" vertical="center"/>
    </xf>
    <xf numFmtId="41" fontId="8" fillId="13" borderId="6" xfId="1" applyFont="1" applyFill="1" applyBorder="1" applyAlignment="1">
      <alignment horizontal="center" vertical="center"/>
    </xf>
    <xf numFmtId="41" fontId="8" fillId="15" borderId="7" xfId="1" applyFont="1" applyFill="1" applyBorder="1" applyAlignment="1">
      <alignment horizontal="center" vertical="center"/>
    </xf>
    <xf numFmtId="41" fontId="8" fillId="13" borderId="8" xfId="1" applyFont="1" applyFill="1" applyBorder="1" applyAlignment="1">
      <alignment horizontal="center" vertical="center"/>
    </xf>
    <xf numFmtId="41" fontId="8" fillId="8" borderId="9" xfId="1" applyFont="1" applyFill="1" applyBorder="1" applyAlignment="1">
      <alignment horizontal="center" vertical="center"/>
    </xf>
    <xf numFmtId="41" fontId="8" fillId="15" borderId="45" xfId="1" applyFont="1" applyFill="1" applyBorder="1" applyAlignment="1">
      <alignment horizontal="center" vertical="center"/>
    </xf>
    <xf numFmtId="41" fontId="8" fillId="15" borderId="41" xfId="1" applyFont="1" applyFill="1" applyBorder="1" applyAlignment="1">
      <alignment horizontal="center" vertical="center"/>
    </xf>
    <xf numFmtId="41" fontId="7" fillId="0" borderId="24" xfId="1" applyFont="1" applyFill="1" applyBorder="1" applyAlignment="1">
      <alignment horizontal="center" vertical="center"/>
    </xf>
    <xf numFmtId="41" fontId="84" fillId="0" borderId="43" xfId="1" applyFont="1" applyFill="1" applyBorder="1" applyAlignment="1">
      <alignment horizontal="center" vertical="center" wrapText="1"/>
    </xf>
    <xf numFmtId="41" fontId="84" fillId="0" borderId="43" xfId="1" applyFont="1" applyFill="1" applyBorder="1" applyAlignment="1">
      <alignment horizontal="center" vertical="center"/>
    </xf>
    <xf numFmtId="41" fontId="84" fillId="0" borderId="23" xfId="1" applyFont="1" applyFill="1" applyBorder="1" applyAlignment="1">
      <alignment horizontal="center" vertical="center" wrapText="1"/>
    </xf>
    <xf numFmtId="41" fontId="84" fillId="0" borderId="23" xfId="1" applyFont="1" applyFill="1" applyBorder="1" applyAlignment="1">
      <alignment horizontal="center" vertical="center"/>
    </xf>
    <xf numFmtId="41" fontId="8" fillId="13" borderId="48" xfId="1" applyFont="1" applyFill="1" applyBorder="1" applyAlignment="1">
      <alignment horizontal="center" vertical="center"/>
    </xf>
    <xf numFmtId="41" fontId="8" fillId="15" borderId="26" xfId="1" applyFont="1" applyFill="1" applyBorder="1" applyAlignment="1">
      <alignment horizontal="center" vertical="center"/>
    </xf>
    <xf numFmtId="41" fontId="8" fillId="8" borderId="48" xfId="1" applyFont="1" applyFill="1" applyBorder="1" applyAlignment="1">
      <alignment horizontal="center" vertical="center"/>
    </xf>
    <xf numFmtId="41" fontId="8" fillId="13" borderId="2" xfId="1" applyFont="1" applyFill="1" applyBorder="1" applyAlignment="1">
      <alignment horizontal="center" vertical="center"/>
    </xf>
    <xf numFmtId="41" fontId="8" fillId="8" borderId="46" xfId="1" applyFont="1" applyFill="1" applyBorder="1" applyAlignment="1">
      <alignment horizontal="center" vertical="center"/>
    </xf>
    <xf numFmtId="41" fontId="8" fillId="15" borderId="46" xfId="1" applyFont="1" applyFill="1" applyBorder="1" applyAlignment="1">
      <alignment horizontal="center" vertical="center"/>
    </xf>
    <xf numFmtId="41" fontId="8" fillId="13" borderId="27" xfId="1" applyFont="1" applyFill="1" applyBorder="1" applyAlignment="1">
      <alignment horizontal="center" vertical="center"/>
    </xf>
    <xf numFmtId="0" fontId="8" fillId="8" borderId="36" xfId="0" applyFont="1" applyFill="1" applyBorder="1" applyAlignment="1">
      <alignment horizontal="center" vertical="center"/>
    </xf>
    <xf numFmtId="0" fontId="8" fillId="8" borderId="37" xfId="0" applyFont="1" applyFill="1" applyBorder="1" applyAlignment="1">
      <alignment horizontal="center" vertical="center"/>
    </xf>
    <xf numFmtId="0" fontId="8" fillId="32" borderId="37" xfId="0" applyFont="1" applyFill="1" applyBorder="1" applyAlignment="1">
      <alignment horizontal="center" vertical="center"/>
    </xf>
    <xf numFmtId="0" fontId="8" fillId="8" borderId="38" xfId="0" applyFont="1" applyFill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41" fontId="3" fillId="0" borderId="23" xfId="1" applyFont="1" applyFill="1" applyBorder="1" applyAlignment="1">
      <alignment vertical="center"/>
    </xf>
    <xf numFmtId="0" fontId="8" fillId="8" borderId="86" xfId="0" applyFont="1" applyFill="1" applyBorder="1" applyAlignment="1">
      <alignment horizontal="center" vertical="center"/>
    </xf>
    <xf numFmtId="41" fontId="8" fillId="8" borderId="10" xfId="1" applyFont="1" applyFill="1" applyBorder="1" applyAlignment="1">
      <alignment horizontal="center" vertical="center"/>
    </xf>
    <xf numFmtId="41" fontId="8" fillId="13" borderId="3" xfId="1" applyFont="1" applyFill="1" applyBorder="1" applyAlignment="1">
      <alignment horizontal="center" vertical="center"/>
    </xf>
    <xf numFmtId="41" fontId="8" fillId="8" borderId="50" xfId="1" applyFont="1" applyFill="1" applyBorder="1" applyAlignment="1">
      <alignment horizontal="center" vertical="center"/>
    </xf>
    <xf numFmtId="0" fontId="8" fillId="8" borderId="89" xfId="0" applyFont="1" applyFill="1" applyBorder="1" applyAlignment="1">
      <alignment horizontal="center" vertical="center"/>
    </xf>
    <xf numFmtId="0" fontId="8" fillId="32" borderId="86" xfId="0" applyFont="1" applyFill="1" applyBorder="1" applyAlignment="1">
      <alignment horizontal="center" vertical="center"/>
    </xf>
    <xf numFmtId="41" fontId="8" fillId="15" borderId="21" xfId="1" applyFont="1" applyFill="1" applyBorder="1" applyAlignment="1">
      <alignment horizontal="center" vertical="center"/>
    </xf>
    <xf numFmtId="41" fontId="3" fillId="0" borderId="27" xfId="1" applyFont="1" applyFill="1" applyBorder="1" applyAlignment="1">
      <alignment horizontal="center" vertical="center"/>
    </xf>
    <xf numFmtId="41" fontId="90" fillId="0" borderId="8" xfId="1" applyFont="1" applyFill="1" applyBorder="1" applyAlignment="1">
      <alignment horizontal="center" vertical="center"/>
    </xf>
    <xf numFmtId="41" fontId="90" fillId="0" borderId="45" xfId="1" applyFont="1" applyFill="1" applyBorder="1" applyAlignment="1">
      <alignment horizontal="center" vertical="center"/>
    </xf>
    <xf numFmtId="41" fontId="3" fillId="0" borderId="14" xfId="1" applyFont="1" applyFill="1" applyBorder="1" applyAlignment="1">
      <alignment horizontal="center" vertical="center"/>
    </xf>
    <xf numFmtId="41" fontId="3" fillId="0" borderId="41" xfId="1" applyFont="1" applyFill="1" applyBorder="1" applyAlignment="1">
      <alignment horizontal="center" vertical="center"/>
    </xf>
    <xf numFmtId="41" fontId="3" fillId="0" borderId="34" xfId="1" applyFont="1" applyBorder="1" applyAlignment="1">
      <alignment horizontal="center" vertical="center"/>
    </xf>
    <xf numFmtId="41" fontId="3" fillId="0" borderId="41" xfId="1" applyFont="1" applyBorder="1" applyAlignment="1">
      <alignment horizontal="center" vertical="center"/>
    </xf>
    <xf numFmtId="41" fontId="90" fillId="0" borderId="42" xfId="1" applyFont="1" applyFill="1" applyBorder="1" applyAlignment="1">
      <alignment horizontal="center" vertical="center"/>
    </xf>
    <xf numFmtId="41" fontId="3" fillId="0" borderId="48" xfId="1" applyFont="1" applyFill="1" applyBorder="1" applyAlignment="1">
      <alignment horizontal="center" vertical="center"/>
    </xf>
    <xf numFmtId="41" fontId="3" fillId="0" borderId="15" xfId="1" applyFont="1" applyFill="1" applyBorder="1" applyAlignment="1">
      <alignment horizontal="center" vertical="center"/>
    </xf>
    <xf numFmtId="41" fontId="3" fillId="0" borderId="78" xfId="1" applyFont="1" applyFill="1" applyBorder="1" applyAlignment="1">
      <alignment horizontal="center" vertical="center"/>
    </xf>
    <xf numFmtId="41" fontId="3" fillId="0" borderId="42" xfId="1" applyFont="1" applyFill="1" applyBorder="1" applyAlignment="1">
      <alignment horizontal="center" vertical="center"/>
    </xf>
    <xf numFmtId="41" fontId="3" fillId="0" borderId="91" xfId="1" applyFont="1" applyFill="1" applyBorder="1" applyAlignment="1">
      <alignment horizontal="center" vertical="center"/>
    </xf>
    <xf numFmtId="41" fontId="90" fillId="0" borderId="56" xfId="1" applyFont="1" applyFill="1" applyBorder="1" applyAlignment="1">
      <alignment horizontal="center" vertical="center"/>
    </xf>
    <xf numFmtId="41" fontId="3" fillId="0" borderId="27" xfId="1" applyFont="1" applyBorder="1" applyAlignment="1">
      <alignment horizontal="center" vertical="center"/>
    </xf>
    <xf numFmtId="41" fontId="3" fillId="23" borderId="2" xfId="1" applyFont="1" applyFill="1" applyBorder="1" applyAlignment="1">
      <alignment horizontal="center" vertical="center"/>
    </xf>
    <xf numFmtId="41" fontId="3" fillId="0" borderId="26" xfId="1" applyFont="1" applyFill="1" applyBorder="1" applyAlignment="1">
      <alignment horizontal="center" vertical="center"/>
    </xf>
    <xf numFmtId="41" fontId="3" fillId="38" borderId="48" xfId="1" applyFont="1" applyFill="1" applyBorder="1" applyAlignment="1">
      <alignment horizontal="center" vertical="center"/>
    </xf>
    <xf numFmtId="41" fontId="90" fillId="8" borderId="45" xfId="1" applyFont="1" applyFill="1" applyBorder="1" applyAlignment="1">
      <alignment horizontal="center" vertical="center"/>
    </xf>
    <xf numFmtId="41" fontId="90" fillId="8" borderId="41" xfId="1" applyFont="1" applyFill="1" applyBorder="1" applyAlignment="1">
      <alignment horizontal="center" vertical="center"/>
    </xf>
    <xf numFmtId="41" fontId="90" fillId="8" borderId="85" xfId="1" applyFont="1" applyFill="1" applyBorder="1" applyAlignment="1">
      <alignment horizontal="center" vertical="center"/>
    </xf>
    <xf numFmtId="41" fontId="3" fillId="0" borderId="9" xfId="1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41" fontId="8" fillId="32" borderId="27" xfId="1" applyFont="1" applyFill="1" applyBorder="1" applyAlignment="1">
      <alignment horizontal="center" vertical="center"/>
    </xf>
    <xf numFmtId="41" fontId="8" fillId="32" borderId="2" xfId="1" applyFont="1" applyFill="1" applyBorder="1" applyAlignment="1">
      <alignment horizontal="center" vertical="center"/>
    </xf>
    <xf numFmtId="41" fontId="8" fillId="32" borderId="26" xfId="1" applyFont="1" applyFill="1" applyBorder="1" applyAlignment="1">
      <alignment horizontal="center" vertical="center"/>
    </xf>
    <xf numFmtId="41" fontId="8" fillId="32" borderId="48" xfId="1" applyFont="1" applyFill="1" applyBorder="1" applyAlignment="1">
      <alignment horizontal="center" vertical="center"/>
    </xf>
    <xf numFmtId="41" fontId="8" fillId="32" borderId="46" xfId="1" applyFont="1" applyFill="1" applyBorder="1" applyAlignment="1">
      <alignment horizontal="center" vertical="center"/>
    </xf>
    <xf numFmtId="41" fontId="8" fillId="13" borderId="4" xfId="1" applyFont="1" applyFill="1" applyBorder="1" applyAlignment="1">
      <alignment horizontal="center" vertical="center"/>
    </xf>
    <xf numFmtId="41" fontId="8" fillId="8" borderId="5" xfId="1" applyFont="1" applyFill="1" applyBorder="1" applyAlignment="1">
      <alignment horizontal="center" vertical="center"/>
    </xf>
    <xf numFmtId="41" fontId="8" fillId="15" borderId="39" xfId="1" applyFont="1" applyFill="1" applyBorder="1" applyAlignment="1">
      <alignment horizontal="center" vertical="center"/>
    </xf>
    <xf numFmtId="41" fontId="8" fillId="8" borderId="4" xfId="1" applyFont="1" applyFill="1" applyBorder="1" applyAlignment="1">
      <alignment horizontal="center" vertical="center"/>
    </xf>
    <xf numFmtId="41" fontId="8" fillId="13" borderId="5" xfId="1" applyFont="1" applyFill="1" applyBorder="1" applyAlignment="1">
      <alignment horizontal="center" vertical="center"/>
    </xf>
    <xf numFmtId="41" fontId="8" fillId="8" borderId="44" xfId="1" applyFont="1" applyFill="1" applyBorder="1" applyAlignment="1">
      <alignment horizontal="center" vertical="center"/>
    </xf>
    <xf numFmtId="41" fontId="8" fillId="13" borderId="56" xfId="1" applyFont="1" applyFill="1" applyBorder="1" applyAlignment="1">
      <alignment horizontal="center" vertical="center"/>
    </xf>
    <xf numFmtId="41" fontId="8" fillId="8" borderId="35" xfId="1" applyFont="1" applyFill="1" applyBorder="1" applyAlignment="1">
      <alignment horizontal="center" vertical="center"/>
    </xf>
    <xf numFmtId="41" fontId="8" fillId="15" borderId="84" xfId="1" applyFont="1" applyFill="1" applyBorder="1" applyAlignment="1">
      <alignment horizontal="center" vertical="center"/>
    </xf>
    <xf numFmtId="41" fontId="8" fillId="8" borderId="56" xfId="1" applyFont="1" applyFill="1" applyBorder="1" applyAlignment="1">
      <alignment horizontal="center" vertical="center"/>
    </xf>
    <xf numFmtId="41" fontId="8" fillId="13" borderId="35" xfId="1" applyFont="1" applyFill="1" applyBorder="1" applyAlignment="1">
      <alignment horizontal="center" vertical="center"/>
    </xf>
    <xf numFmtId="41" fontId="8" fillId="8" borderId="85" xfId="1" applyFont="1" applyFill="1" applyBorder="1" applyAlignment="1">
      <alignment horizontal="center" vertical="center"/>
    </xf>
    <xf numFmtId="41" fontId="8" fillId="13" borderId="40" xfId="1" applyFont="1" applyFill="1" applyBorder="1" applyAlignment="1">
      <alignment horizontal="center" vertical="center"/>
    </xf>
    <xf numFmtId="41" fontId="8" fillId="13" borderId="76" xfId="1" applyFont="1" applyFill="1" applyBorder="1" applyAlignment="1">
      <alignment horizontal="center" vertical="center"/>
    </xf>
    <xf numFmtId="0" fontId="3" fillId="8" borderId="86" xfId="0" applyFont="1" applyFill="1" applyBorder="1" applyAlignment="1">
      <alignment horizontal="center" vertical="center"/>
    </xf>
    <xf numFmtId="41" fontId="3" fillId="8" borderId="15" xfId="1" applyFont="1" applyFill="1" applyBorder="1" applyAlignment="1">
      <alignment horizontal="center" vertical="center"/>
    </xf>
    <xf numFmtId="41" fontId="3" fillId="8" borderId="6" xfId="1" applyFont="1" applyFill="1" applyBorder="1" applyAlignment="1">
      <alignment horizontal="center" vertical="center"/>
    </xf>
    <xf numFmtId="41" fontId="3" fillId="34" borderId="1" xfId="1" applyFont="1" applyFill="1" applyBorder="1" applyAlignment="1">
      <alignment vertical="center"/>
    </xf>
    <xf numFmtId="0" fontId="8" fillId="0" borderId="22" xfId="0" applyFont="1" applyBorder="1" applyAlignment="1">
      <alignment horizontal="center" vertical="center"/>
    </xf>
    <xf numFmtId="41" fontId="3" fillId="8" borderId="33" xfId="1" applyFont="1" applyFill="1" applyBorder="1" applyAlignment="1">
      <alignment horizontal="center" vertical="center"/>
    </xf>
    <xf numFmtId="41" fontId="3" fillId="8" borderId="27" xfId="1" applyFont="1" applyFill="1" applyBorder="1" applyAlignment="1">
      <alignment horizontal="center" vertical="center"/>
    </xf>
    <xf numFmtId="0" fontId="3" fillId="8" borderId="88" xfId="0" applyFont="1" applyFill="1" applyBorder="1" applyAlignment="1">
      <alignment horizontal="center" vertical="center"/>
    </xf>
    <xf numFmtId="0" fontId="95" fillId="0" borderId="0" xfId="0" applyFont="1">
      <alignment vertical="center"/>
    </xf>
    <xf numFmtId="0" fontId="93" fillId="31" borderId="2" xfId="0" applyFont="1" applyFill="1" applyBorder="1" applyAlignment="1">
      <alignment horizontal="center" vertical="center"/>
    </xf>
    <xf numFmtId="0" fontId="93" fillId="0" borderId="0" xfId="0" applyFont="1">
      <alignment vertical="center"/>
    </xf>
    <xf numFmtId="0" fontId="93" fillId="31" borderId="1" xfId="0" applyFont="1" applyFill="1" applyBorder="1" applyAlignment="1">
      <alignment horizontal="center" vertical="center"/>
    </xf>
    <xf numFmtId="0" fontId="93" fillId="47" borderId="1" xfId="0" applyFont="1" applyFill="1" applyBorder="1" applyAlignment="1">
      <alignment horizontal="center" vertical="center"/>
    </xf>
    <xf numFmtId="0" fontId="93" fillId="34" borderId="1" xfId="0" applyFont="1" applyFill="1" applyBorder="1" applyAlignment="1">
      <alignment horizontal="center" vertical="center"/>
    </xf>
    <xf numFmtId="41" fontId="8" fillId="0" borderId="33" xfId="1" applyFont="1" applyFill="1" applyBorder="1" applyAlignment="1">
      <alignment horizontal="center" vertical="center"/>
    </xf>
    <xf numFmtId="41" fontId="96" fillId="8" borderId="1" xfId="1" applyFont="1" applyFill="1" applyBorder="1" applyAlignment="1">
      <alignment horizontal="center" vertical="center"/>
    </xf>
    <xf numFmtId="41" fontId="97" fillId="8" borderId="1" xfId="1" applyFont="1" applyFill="1" applyBorder="1" applyAlignment="1">
      <alignment horizontal="center" vertical="center"/>
    </xf>
    <xf numFmtId="41" fontId="96" fillId="0" borderId="1" xfId="1" applyFont="1" applyBorder="1" applyAlignment="1">
      <alignment horizontal="center" vertical="center"/>
    </xf>
    <xf numFmtId="41" fontId="96" fillId="0" borderId="1" xfId="1" applyFont="1" applyFill="1" applyBorder="1" applyAlignment="1">
      <alignment horizontal="center" vertical="center"/>
    </xf>
    <xf numFmtId="41" fontId="96" fillId="34" borderId="1" xfId="1" applyFont="1" applyFill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1" fontId="10" fillId="0" borderId="1" xfId="1" applyFont="1" applyBorder="1" applyAlignment="1">
      <alignment horizontal="center" vertical="center"/>
    </xf>
    <xf numFmtId="0" fontId="8" fillId="8" borderId="22" xfId="0" applyFont="1" applyFill="1" applyBorder="1" applyAlignment="1">
      <alignment horizontal="center" vertical="center"/>
    </xf>
    <xf numFmtId="41" fontId="68" fillId="23" borderId="1" xfId="1" applyFont="1" applyFill="1" applyBorder="1" applyAlignment="1">
      <alignment horizontal="center" vertical="center"/>
    </xf>
    <xf numFmtId="41" fontId="73" fillId="7" borderId="1" xfId="1" applyFont="1" applyFill="1" applyBorder="1" applyAlignment="1">
      <alignment horizontal="center" vertical="center"/>
    </xf>
    <xf numFmtId="41" fontId="73" fillId="7" borderId="7" xfId="1" applyFont="1" applyFill="1" applyBorder="1" applyAlignment="1">
      <alignment horizontal="center" vertical="center"/>
    </xf>
    <xf numFmtId="41" fontId="73" fillId="7" borderId="6" xfId="1" applyFont="1" applyFill="1" applyBorder="1" applyAlignment="1">
      <alignment horizontal="center" vertical="center"/>
    </xf>
    <xf numFmtId="41" fontId="73" fillId="7" borderId="33" xfId="1" applyFont="1" applyFill="1" applyBorder="1" applyAlignment="1">
      <alignment horizontal="center" vertical="center"/>
    </xf>
    <xf numFmtId="41" fontId="99" fillId="23" borderId="1" xfId="1" applyFont="1" applyFill="1" applyBorder="1" applyAlignment="1">
      <alignment horizontal="center" vertical="center"/>
    </xf>
    <xf numFmtId="41" fontId="100" fillId="13" borderId="1" xfId="1" applyFont="1" applyFill="1" applyBorder="1" applyAlignment="1">
      <alignment horizontal="center" vertical="center"/>
    </xf>
    <xf numFmtId="41" fontId="100" fillId="13" borderId="7" xfId="1" applyFont="1" applyFill="1" applyBorder="1" applyAlignment="1">
      <alignment horizontal="center" vertical="center"/>
    </xf>
    <xf numFmtId="178" fontId="96" fillId="0" borderId="1" xfId="1" applyNumberFormat="1" applyFont="1" applyBorder="1" applyAlignment="1">
      <alignment horizontal="center" vertical="center"/>
    </xf>
    <xf numFmtId="41" fontId="3" fillId="0" borderId="21" xfId="1" applyFont="1" applyFill="1" applyBorder="1" applyAlignment="1">
      <alignment horizontal="center" vertical="center"/>
    </xf>
    <xf numFmtId="41" fontId="3" fillId="0" borderId="22" xfId="1" applyFont="1" applyFill="1" applyBorder="1" applyAlignment="1">
      <alignment horizontal="center" vertical="center"/>
    </xf>
    <xf numFmtId="41" fontId="3" fillId="0" borderId="34" xfId="1" applyFont="1" applyFill="1" applyBorder="1" applyAlignment="1">
      <alignment horizontal="center" vertical="center"/>
    </xf>
    <xf numFmtId="41" fontId="3" fillId="32" borderId="33" xfId="1" applyFont="1" applyFill="1" applyBorder="1" applyAlignment="1">
      <alignment horizontal="center" vertical="center"/>
    </xf>
    <xf numFmtId="41" fontId="6" fillId="32" borderId="1" xfId="1" applyFont="1" applyFill="1" applyBorder="1" applyAlignment="1">
      <alignment horizontal="center" vertical="center"/>
    </xf>
    <xf numFmtId="41" fontId="6" fillId="16" borderId="3" xfId="1" applyFont="1" applyFill="1" applyBorder="1" applyAlignment="1">
      <alignment horizontal="center" vertical="center"/>
    </xf>
    <xf numFmtId="41" fontId="3" fillId="0" borderId="10" xfId="1" applyFont="1" applyFill="1" applyBorder="1" applyAlignment="1">
      <alignment horizontal="center" vertical="center"/>
    </xf>
    <xf numFmtId="41" fontId="3" fillId="0" borderId="20" xfId="1" applyFont="1" applyFill="1" applyBorder="1" applyAlignment="1">
      <alignment horizontal="center" vertical="center"/>
    </xf>
    <xf numFmtId="41" fontId="3" fillId="0" borderId="86" xfId="1" applyFont="1" applyFill="1" applyBorder="1" applyAlignment="1">
      <alignment horizontal="center" vertical="center"/>
    </xf>
    <xf numFmtId="41" fontId="3" fillId="0" borderId="24" xfId="1" applyFont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41" fontId="3" fillId="0" borderId="18" xfId="1" applyFont="1" applyFill="1" applyBorder="1" applyAlignment="1">
      <alignment horizontal="center" vertical="center"/>
    </xf>
    <xf numFmtId="0" fontId="3" fillId="8" borderId="37" xfId="0" applyFont="1" applyFill="1" applyBorder="1" applyAlignment="1">
      <alignment horizontal="center" vertical="center"/>
    </xf>
    <xf numFmtId="41" fontId="3" fillId="43" borderId="1" xfId="1" applyFont="1" applyFill="1" applyBorder="1" applyAlignment="1">
      <alignment horizontal="center" vertical="center"/>
    </xf>
    <xf numFmtId="41" fontId="8" fillId="6" borderId="1" xfId="1" applyFont="1" applyFill="1" applyBorder="1" applyAlignment="1">
      <alignment horizontal="center" vertical="center"/>
    </xf>
    <xf numFmtId="41" fontId="8" fillId="8" borderId="37" xfId="0" applyNumberFormat="1" applyFont="1" applyFill="1" applyBorder="1" applyAlignment="1">
      <alignment horizontal="center" vertical="center"/>
    </xf>
    <xf numFmtId="0" fontId="8" fillId="6" borderId="37" xfId="0" applyFont="1" applyFill="1" applyBorder="1" applyAlignment="1">
      <alignment horizontal="center" vertical="center"/>
    </xf>
    <xf numFmtId="0" fontId="8" fillId="6" borderId="38" xfId="0" applyFont="1" applyFill="1" applyBorder="1" applyAlignment="1">
      <alignment horizontal="center" vertical="center"/>
    </xf>
    <xf numFmtId="41" fontId="8" fillId="8" borderId="27" xfId="1" applyFont="1" applyFill="1" applyBorder="1" applyAlignment="1">
      <alignment horizontal="center" vertical="center"/>
    </xf>
    <xf numFmtId="41" fontId="8" fillId="8" borderId="26" xfId="1" applyFont="1" applyFill="1" applyBorder="1" applyAlignment="1">
      <alignment horizontal="center" vertical="center"/>
    </xf>
    <xf numFmtId="41" fontId="3" fillId="8" borderId="14" xfId="1" applyFont="1" applyFill="1" applyBorder="1" applyAlignment="1">
      <alignment horizontal="center" vertical="center"/>
    </xf>
    <xf numFmtId="41" fontId="3" fillId="46" borderId="37" xfId="0" applyNumberFormat="1" applyFont="1" applyFill="1" applyBorder="1" applyAlignment="1">
      <alignment horizontal="center" vertical="center"/>
    </xf>
    <xf numFmtId="0" fontId="3" fillId="46" borderId="37" xfId="0" applyFont="1" applyFill="1" applyBorder="1" applyAlignment="1">
      <alignment horizontal="center" vertical="center"/>
    </xf>
    <xf numFmtId="41" fontId="3" fillId="46" borderId="33" xfId="1" applyFont="1" applyFill="1" applyBorder="1" applyAlignment="1">
      <alignment horizontal="center" vertical="center"/>
    </xf>
    <xf numFmtId="41" fontId="8" fillId="46" borderId="1" xfId="1" applyFont="1" applyFill="1" applyBorder="1" applyAlignment="1">
      <alignment horizontal="center" vertical="center"/>
    </xf>
    <xf numFmtId="41" fontId="84" fillId="26" borderId="1" xfId="1" applyFont="1" applyFill="1" applyBorder="1" applyAlignment="1">
      <alignment horizontal="center" vertical="center"/>
    </xf>
    <xf numFmtId="41" fontId="17" fillId="0" borderId="2" xfId="1" applyFont="1" applyFill="1" applyBorder="1" applyAlignment="1">
      <alignment horizontal="center" vertical="center"/>
    </xf>
    <xf numFmtId="41" fontId="17" fillId="0" borderId="46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3" fillId="0" borderId="37" xfId="0" applyNumberFormat="1" applyFont="1" applyBorder="1" applyAlignment="1">
      <alignment horizontal="center" vertical="center"/>
    </xf>
    <xf numFmtId="41" fontId="3" fillId="0" borderId="33" xfId="1" applyFont="1" applyFill="1" applyBorder="1" applyAlignment="1">
      <alignment horizontal="center" vertical="center"/>
    </xf>
    <xf numFmtId="41" fontId="96" fillId="18" borderId="1" xfId="1" applyFont="1" applyFill="1" applyBorder="1" applyAlignment="1">
      <alignment horizontal="center" vertical="center"/>
    </xf>
    <xf numFmtId="41" fontId="84" fillId="7" borderId="1" xfId="1" applyFont="1" applyFill="1" applyBorder="1" applyAlignment="1">
      <alignment horizontal="center" vertical="center"/>
    </xf>
    <xf numFmtId="0" fontId="0" fillId="0" borderId="45" xfId="0" applyBorder="1">
      <alignment vertical="center"/>
    </xf>
    <xf numFmtId="0" fontId="0" fillId="0" borderId="41" xfId="0" applyBorder="1">
      <alignment vertical="center"/>
    </xf>
    <xf numFmtId="0" fontId="0" fillId="0" borderId="9" xfId="0" applyBorder="1">
      <alignment vertical="center"/>
    </xf>
    <xf numFmtId="0" fontId="0" fillId="0" borderId="56" xfId="0" applyBorder="1">
      <alignment vertical="center"/>
    </xf>
    <xf numFmtId="0" fontId="0" fillId="0" borderId="7" xfId="0" applyBorder="1">
      <alignment vertical="center"/>
    </xf>
    <xf numFmtId="0" fontId="0" fillId="0" borderId="34" xfId="0" applyBorder="1">
      <alignment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44" xfId="0" applyBorder="1">
      <alignment vertical="center"/>
    </xf>
    <xf numFmtId="0" fontId="0" fillId="0" borderId="39" xfId="0" applyBorder="1">
      <alignment vertical="center"/>
    </xf>
    <xf numFmtId="0" fontId="0" fillId="0" borderId="5" xfId="0" applyBorder="1">
      <alignment vertical="center"/>
    </xf>
    <xf numFmtId="0" fontId="0" fillId="0" borderId="2" xfId="0" applyBorder="1">
      <alignment vertical="center"/>
    </xf>
    <xf numFmtId="0" fontId="0" fillId="0" borderId="32" xfId="0" applyBorder="1">
      <alignment vertical="center"/>
    </xf>
    <xf numFmtId="0" fontId="0" fillId="0" borderId="8" xfId="0" applyBorder="1">
      <alignment vertical="center"/>
    </xf>
    <xf numFmtId="0" fontId="0" fillId="8" borderId="34" xfId="0" applyFill="1" applyBorder="1">
      <alignment vertical="center"/>
    </xf>
    <xf numFmtId="0" fontId="0" fillId="8" borderId="39" xfId="0" applyFill="1" applyBorder="1">
      <alignment vertical="center"/>
    </xf>
    <xf numFmtId="0" fontId="0" fillId="0" borderId="4" xfId="0" applyBorder="1">
      <alignment vertical="center"/>
    </xf>
    <xf numFmtId="0" fontId="0" fillId="8" borderId="41" xfId="0" applyFill="1" applyBorder="1">
      <alignment vertical="center"/>
    </xf>
    <xf numFmtId="0" fontId="0" fillId="0" borderId="46" xfId="0" applyBorder="1">
      <alignment vertical="center"/>
    </xf>
    <xf numFmtId="0" fontId="0" fillId="8" borderId="26" xfId="0" applyFill="1" applyBorder="1">
      <alignment vertical="center"/>
    </xf>
    <xf numFmtId="0" fontId="0" fillId="0" borderId="48" xfId="0" applyBorder="1">
      <alignment vertical="center"/>
    </xf>
    <xf numFmtId="0" fontId="0" fillId="0" borderId="95" xfId="0" applyBorder="1" applyAlignment="1">
      <alignment horizontal="center" vertical="center"/>
    </xf>
    <xf numFmtId="0" fontId="0" fillId="8" borderId="96" xfId="0" applyFill="1" applyBorder="1" applyAlignment="1">
      <alignment horizontal="center" vertical="center"/>
    </xf>
    <xf numFmtId="0" fontId="0" fillId="7" borderId="97" xfId="0" applyFill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8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96" xfId="0" applyBorder="1" applyAlignment="1">
      <alignment horizontal="center" vertical="center"/>
    </xf>
    <xf numFmtId="179" fontId="8" fillId="0" borderId="0" xfId="0" applyNumberFormat="1" applyFont="1">
      <alignment vertical="center"/>
    </xf>
    <xf numFmtId="0" fontId="0" fillId="0" borderId="10" xfId="0" applyBorder="1">
      <alignment vertical="center"/>
    </xf>
    <xf numFmtId="179" fontId="0" fillId="0" borderId="0" xfId="0" applyNumberFormat="1">
      <alignment vertical="center"/>
    </xf>
    <xf numFmtId="0" fontId="0" fillId="0" borderId="98" xfId="0" applyBorder="1">
      <alignment vertical="center"/>
    </xf>
    <xf numFmtId="0" fontId="0" fillId="0" borderId="19" xfId="0" applyBorder="1">
      <alignment vertical="center"/>
    </xf>
    <xf numFmtId="0" fontId="0" fillId="6" borderId="7" xfId="0" applyFill="1" applyBorder="1">
      <alignment vertical="center"/>
    </xf>
    <xf numFmtId="0" fontId="0" fillId="8" borderId="44" xfId="0" applyFill="1" applyBorder="1">
      <alignment vertical="center"/>
    </xf>
    <xf numFmtId="0" fontId="0" fillId="6" borderId="44" xfId="0" applyFill="1" applyBorder="1">
      <alignment vertical="center"/>
    </xf>
    <xf numFmtId="0" fontId="0" fillId="0" borderId="83" xfId="0" applyBorder="1" applyAlignment="1">
      <alignment horizontal="center" vertical="center"/>
    </xf>
    <xf numFmtId="0" fontId="0" fillId="7" borderId="82" xfId="0" applyFill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6" borderId="45" xfId="0" applyFill="1" applyBorder="1">
      <alignment vertical="center"/>
    </xf>
    <xf numFmtId="0" fontId="0" fillId="8" borderId="7" xfId="0" applyFill="1" applyBorder="1">
      <alignment vertical="center"/>
    </xf>
    <xf numFmtId="0" fontId="0" fillId="6" borderId="0" xfId="0" applyFill="1">
      <alignment vertical="center"/>
    </xf>
    <xf numFmtId="0" fontId="0" fillId="0" borderId="44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46" xfId="0" applyFill="1" applyBorder="1">
      <alignment vertical="center"/>
    </xf>
    <xf numFmtId="0" fontId="0" fillId="0" borderId="38" xfId="0" applyBorder="1">
      <alignment vertical="center"/>
    </xf>
    <xf numFmtId="0" fontId="0" fillId="0" borderId="36" xfId="0" applyBorder="1">
      <alignment vertical="center"/>
    </xf>
    <xf numFmtId="0" fontId="0" fillId="6" borderId="36" xfId="0" applyFill="1" applyBorder="1">
      <alignment vertical="center"/>
    </xf>
    <xf numFmtId="0" fontId="0" fillId="0" borderId="99" xfId="0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6" borderId="38" xfId="0" applyFill="1" applyBorder="1">
      <alignment vertical="center"/>
    </xf>
    <xf numFmtId="0" fontId="0" fillId="7" borderId="96" xfId="0" applyFill="1" applyBorder="1" applyAlignment="1">
      <alignment horizontal="center" vertical="center"/>
    </xf>
    <xf numFmtId="0" fontId="0" fillId="0" borderId="78" xfId="0" applyBorder="1">
      <alignment vertical="center"/>
    </xf>
    <xf numFmtId="0" fontId="104" fillId="6" borderId="38" xfId="0" applyFont="1" applyFill="1" applyBorder="1">
      <alignment vertical="center"/>
    </xf>
    <xf numFmtId="0" fontId="105" fillId="0" borderId="41" xfId="0" applyFont="1" applyBorder="1">
      <alignment vertical="center"/>
    </xf>
    <xf numFmtId="0" fontId="105" fillId="0" borderId="9" xfId="0" applyFont="1" applyBorder="1">
      <alignment vertical="center"/>
    </xf>
    <xf numFmtId="0" fontId="84" fillId="20" borderId="9" xfId="0" applyFont="1" applyFill="1" applyBorder="1" applyAlignment="1">
      <alignment horizontal="center" vertical="center"/>
    </xf>
    <xf numFmtId="0" fontId="0" fillId="0" borderId="54" xfId="0" applyBorder="1" applyAlignment="1">
      <alignment vertical="center" wrapText="1"/>
    </xf>
    <xf numFmtId="0" fontId="104" fillId="6" borderId="36" xfId="0" applyFont="1" applyFill="1" applyBorder="1">
      <alignment vertical="center"/>
    </xf>
    <xf numFmtId="0" fontId="105" fillId="0" borderId="39" xfId="0" applyFont="1" applyBorder="1">
      <alignment vertical="center"/>
    </xf>
    <xf numFmtId="0" fontId="106" fillId="0" borderId="5" xfId="0" applyFont="1" applyBorder="1">
      <alignment vertical="center"/>
    </xf>
    <xf numFmtId="0" fontId="105" fillId="0" borderId="5" xfId="0" applyFont="1" applyBorder="1">
      <alignment vertical="center"/>
    </xf>
    <xf numFmtId="0" fontId="84" fillId="48" borderId="5" xfId="0" applyFont="1" applyFill="1" applyBorder="1" applyAlignment="1">
      <alignment horizontal="center" vertical="center"/>
    </xf>
    <xf numFmtId="0" fontId="0" fillId="46" borderId="95" xfId="0" applyFill="1" applyBorder="1" applyAlignment="1">
      <alignment horizontal="center" vertical="center"/>
    </xf>
    <xf numFmtId="0" fontId="0" fillId="46" borderId="97" xfId="0" applyFill="1" applyBorder="1" applyAlignment="1">
      <alignment horizontal="center" vertical="center"/>
    </xf>
    <xf numFmtId="0" fontId="102" fillId="46" borderId="97" xfId="0" applyFont="1" applyFill="1" applyBorder="1" applyAlignment="1">
      <alignment horizontal="center" vertical="center" wrapText="1"/>
    </xf>
    <xf numFmtId="179" fontId="0" fillId="46" borderId="97" xfId="0" applyNumberFormat="1" applyFill="1" applyBorder="1" applyAlignment="1">
      <alignment horizontal="center" vertical="center"/>
    </xf>
    <xf numFmtId="179" fontId="0" fillId="46" borderId="98" xfId="0" applyNumberFormat="1" applyFill="1" applyBorder="1" applyAlignment="1">
      <alignment horizontal="center" vertical="center"/>
    </xf>
    <xf numFmtId="41" fontId="84" fillId="11" borderId="1" xfId="1" applyFont="1" applyFill="1" applyBorder="1" applyAlignment="1">
      <alignment horizontal="center" vertical="center"/>
    </xf>
    <xf numFmtId="41" fontId="8" fillId="13" borderId="10" xfId="1" applyFont="1" applyFill="1" applyBorder="1" applyAlignment="1">
      <alignment horizontal="center" vertical="center"/>
    </xf>
    <xf numFmtId="41" fontId="72" fillId="33" borderId="1" xfId="1" applyFont="1" applyFill="1" applyBorder="1" applyAlignment="1">
      <alignment horizontal="center" vertical="center"/>
    </xf>
    <xf numFmtId="41" fontId="72" fillId="33" borderId="7" xfId="1" applyFont="1" applyFill="1" applyBorder="1" applyAlignment="1">
      <alignment horizontal="center" vertical="center"/>
    </xf>
    <xf numFmtId="41" fontId="83" fillId="33" borderId="6" xfId="1" applyFont="1" applyFill="1" applyBorder="1" applyAlignment="1">
      <alignment vertical="center"/>
    </xf>
    <xf numFmtId="41" fontId="83" fillId="33" borderId="33" xfId="1" applyFont="1" applyFill="1" applyBorder="1" applyAlignment="1">
      <alignment vertical="center"/>
    </xf>
    <xf numFmtId="0" fontId="0" fillId="0" borderId="27" xfId="0" applyBorder="1">
      <alignment vertical="center"/>
    </xf>
    <xf numFmtId="0" fontId="0" fillId="0" borderId="33" xfId="0" applyBorder="1">
      <alignment vertical="center"/>
    </xf>
    <xf numFmtId="0" fontId="0" fillId="0" borderId="42" xfId="0" applyBorder="1">
      <alignment vertical="center"/>
    </xf>
    <xf numFmtId="0" fontId="0" fillId="0" borderId="40" xfId="0" applyBorder="1">
      <alignment vertical="center"/>
    </xf>
    <xf numFmtId="0" fontId="0" fillId="0" borderId="44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3" fillId="16" borderId="97" xfId="0" applyFont="1" applyFill="1" applyBorder="1" applyAlignment="1">
      <alignment horizontal="center" vertical="center"/>
    </xf>
    <xf numFmtId="0" fontId="3" fillId="16" borderId="95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3" fillId="16" borderId="101" xfId="0" applyFont="1" applyFill="1" applyBorder="1" applyAlignment="1">
      <alignment horizontal="center" vertical="center"/>
    </xf>
    <xf numFmtId="0" fontId="3" fillId="16" borderId="99" xfId="0" applyFont="1" applyFill="1" applyBorder="1" applyAlignment="1">
      <alignment horizontal="center" vertical="center"/>
    </xf>
    <xf numFmtId="0" fontId="103" fillId="0" borderId="1" xfId="0" applyFont="1" applyBorder="1">
      <alignment vertical="center"/>
    </xf>
    <xf numFmtId="0" fontId="103" fillId="0" borderId="3" xfId="0" applyFont="1" applyBorder="1">
      <alignment vertical="center"/>
    </xf>
    <xf numFmtId="0" fontId="0" fillId="0" borderId="4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8" borderId="1" xfId="0" applyFill="1" applyBorder="1">
      <alignment vertical="center"/>
    </xf>
    <xf numFmtId="0" fontId="0" fillId="8" borderId="5" xfId="0" applyFill="1" applyBorder="1">
      <alignment vertical="center"/>
    </xf>
    <xf numFmtId="0" fontId="0" fillId="8" borderId="9" xfId="0" applyFill="1" applyBorder="1">
      <alignment vertical="center"/>
    </xf>
    <xf numFmtId="0" fontId="0" fillId="8" borderId="82" xfId="0" applyFill="1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8" borderId="83" xfId="0" applyFill="1" applyBorder="1" applyAlignment="1">
      <alignment horizontal="center" vertical="center"/>
    </xf>
    <xf numFmtId="0" fontId="0" fillId="8" borderId="95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11" fillId="0" borderId="9" xfId="0" applyFont="1" applyBorder="1">
      <alignment vertical="center"/>
    </xf>
    <xf numFmtId="0" fontId="0" fillId="8" borderId="83" xfId="0" applyFill="1" applyBorder="1">
      <alignment vertical="center"/>
    </xf>
    <xf numFmtId="0" fontId="0" fillId="8" borderId="46" xfId="0" applyFill="1" applyBorder="1">
      <alignment vertical="center"/>
    </xf>
    <xf numFmtId="0" fontId="0" fillId="8" borderId="85" xfId="0" applyFill="1" applyBorder="1">
      <alignment vertical="center"/>
    </xf>
    <xf numFmtId="0" fontId="3" fillId="6" borderId="33" xfId="0" applyFont="1" applyFill="1" applyBorder="1" applyAlignment="1">
      <alignment horizontal="center" vertical="center"/>
    </xf>
    <xf numFmtId="0" fontId="8" fillId="6" borderId="36" xfId="0" applyFont="1" applyFill="1" applyBorder="1" applyAlignment="1">
      <alignment horizontal="center" vertical="center"/>
    </xf>
    <xf numFmtId="0" fontId="0" fillId="8" borderId="81" xfId="0" applyFill="1" applyBorder="1">
      <alignment vertical="center"/>
    </xf>
    <xf numFmtId="0" fontId="111" fillId="0" borderId="1" xfId="0" applyFont="1" applyBorder="1">
      <alignment vertical="center"/>
    </xf>
    <xf numFmtId="0" fontId="110" fillId="0" borderId="3" xfId="0" applyFont="1" applyBorder="1" applyAlignment="1">
      <alignment horizontal="center" vertical="center"/>
    </xf>
    <xf numFmtId="0" fontId="111" fillId="0" borderId="3" xfId="0" applyFont="1" applyBorder="1">
      <alignment vertical="center"/>
    </xf>
    <xf numFmtId="0" fontId="111" fillId="0" borderId="7" xfId="0" applyFont="1" applyBorder="1" applyAlignment="1">
      <alignment horizontal="right" vertical="center"/>
    </xf>
    <xf numFmtId="0" fontId="0" fillId="0" borderId="3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3" fillId="16" borderId="2" xfId="1" applyFont="1" applyFill="1" applyBorder="1" applyAlignment="1">
      <alignment horizontal="center" vertical="center"/>
    </xf>
    <xf numFmtId="41" fontId="3" fillId="8" borderId="2" xfId="1" applyFont="1" applyFill="1" applyBorder="1" applyAlignment="1">
      <alignment horizontal="center" vertical="center"/>
    </xf>
    <xf numFmtId="41" fontId="3" fillId="8" borderId="3" xfId="1" applyFont="1" applyFill="1" applyBorder="1" applyAlignment="1">
      <alignment horizontal="center" vertical="center"/>
    </xf>
    <xf numFmtId="0" fontId="0" fillId="7" borderId="100" xfId="0" applyFill="1" applyBorder="1" applyAlignment="1">
      <alignment horizontal="center" vertical="center"/>
    </xf>
    <xf numFmtId="0" fontId="0" fillId="0" borderId="53" xfId="0" applyBorder="1">
      <alignment vertical="center"/>
    </xf>
    <xf numFmtId="0" fontId="0" fillId="0" borderId="91" xfId="0" applyBorder="1">
      <alignment vertical="center"/>
    </xf>
    <xf numFmtId="0" fontId="0" fillId="7" borderId="12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0" fontId="0" fillId="0" borderId="21" xfId="0" applyBorder="1">
      <alignment vertical="center"/>
    </xf>
    <xf numFmtId="0" fontId="0" fillId="8" borderId="97" xfId="0" applyFill="1" applyBorder="1" applyAlignment="1">
      <alignment horizontal="center" vertical="center"/>
    </xf>
    <xf numFmtId="0" fontId="0" fillId="8" borderId="13" xfId="0" applyFill="1" applyBorder="1">
      <alignment vertical="center"/>
    </xf>
    <xf numFmtId="0" fontId="0" fillId="8" borderId="47" xfId="0" applyFill="1" applyBorder="1">
      <alignment vertical="center"/>
    </xf>
    <xf numFmtId="0" fontId="0" fillId="8" borderId="28" xfId="0" applyFill="1" applyBorder="1">
      <alignment vertical="center"/>
    </xf>
    <xf numFmtId="0" fontId="0" fillId="8" borderId="93" xfId="0" applyFill="1" applyBorder="1" applyAlignment="1">
      <alignment horizontal="center" vertical="center"/>
    </xf>
    <xf numFmtId="0" fontId="0" fillId="0" borderId="43" xfId="0" applyBorder="1">
      <alignment vertical="center"/>
    </xf>
    <xf numFmtId="0" fontId="102" fillId="8" borderId="82" xfId="0" applyFont="1" applyFill="1" applyBorder="1" applyAlignment="1">
      <alignment horizontal="center" vertical="center"/>
    </xf>
    <xf numFmtId="41" fontId="14" fillId="5" borderId="6" xfId="1" applyFont="1" applyFill="1" applyBorder="1" applyAlignment="1">
      <alignment horizontal="center" vertical="center"/>
    </xf>
    <xf numFmtId="41" fontId="101" fillId="13" borderId="33" xfId="1" applyFont="1" applyFill="1" applyBorder="1" applyAlignment="1">
      <alignment horizontal="center" vertical="center"/>
    </xf>
    <xf numFmtId="41" fontId="14" fillId="22" borderId="94" xfId="1" applyFont="1" applyFill="1" applyBorder="1" applyAlignment="1">
      <alignment vertical="center"/>
    </xf>
    <xf numFmtId="41" fontId="22" fillId="6" borderId="42" xfId="1" applyFont="1" applyFill="1" applyBorder="1" applyAlignment="1">
      <alignment horizontal="center" vertical="center"/>
    </xf>
    <xf numFmtId="41" fontId="15" fillId="0" borderId="27" xfId="1" applyFont="1" applyFill="1" applyBorder="1" applyAlignment="1">
      <alignment horizontal="center" vertical="center"/>
    </xf>
    <xf numFmtId="41" fontId="15" fillId="0" borderId="56" xfId="1" applyFont="1" applyFill="1" applyBorder="1" applyAlignment="1">
      <alignment horizontal="center" vertical="center"/>
    </xf>
    <xf numFmtId="41" fontId="17" fillId="0" borderId="35" xfId="1" applyFont="1" applyFill="1" applyBorder="1" applyAlignment="1">
      <alignment horizontal="center" vertical="center"/>
    </xf>
    <xf numFmtId="41" fontId="17" fillId="0" borderId="85" xfId="1" applyFont="1" applyFill="1" applyBorder="1" applyAlignment="1">
      <alignment horizontal="center" vertical="center"/>
    </xf>
    <xf numFmtId="41" fontId="100" fillId="13" borderId="6" xfId="1" applyFont="1" applyFill="1" applyBorder="1" applyAlignment="1">
      <alignment horizontal="center" vertical="center"/>
    </xf>
    <xf numFmtId="41" fontId="14" fillId="22" borderId="6" xfId="1" applyFont="1" applyFill="1" applyBorder="1" applyAlignment="1">
      <alignment horizontal="center" vertical="center"/>
    </xf>
    <xf numFmtId="41" fontId="21" fillId="6" borderId="8" xfId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9" fontId="111" fillId="0" borderId="1" xfId="0" applyNumberFormat="1" applyFont="1" applyBorder="1" applyAlignment="1">
      <alignment horizontal="center" vertical="center"/>
    </xf>
    <xf numFmtId="0" fontId="111" fillId="0" borderId="1" xfId="0" applyFont="1" applyBorder="1" applyAlignment="1">
      <alignment horizontal="center" vertical="center"/>
    </xf>
    <xf numFmtId="179" fontId="111" fillId="0" borderId="3" xfId="0" applyNumberFormat="1" applyFont="1" applyBorder="1" applyAlignment="1">
      <alignment horizontal="center" vertical="center"/>
    </xf>
    <xf numFmtId="0" fontId="0" fillId="20" borderId="5" xfId="0" applyFill="1" applyBorder="1">
      <alignment vertical="center"/>
    </xf>
    <xf numFmtId="0" fontId="0" fillId="20" borderId="1" xfId="0" applyFill="1" applyBorder="1">
      <alignment vertical="center"/>
    </xf>
    <xf numFmtId="0" fontId="0" fillId="20" borderId="9" xfId="0" applyFill="1" applyBorder="1">
      <alignment vertical="center"/>
    </xf>
    <xf numFmtId="0" fontId="0" fillId="0" borderId="50" xfId="0" applyBorder="1" applyAlignment="1">
      <alignment horizontal="right" vertical="center"/>
    </xf>
    <xf numFmtId="41" fontId="96" fillId="7" borderId="1" xfId="1" applyFont="1" applyFill="1" applyBorder="1" applyAlignment="1">
      <alignment horizontal="center" vertical="center"/>
    </xf>
    <xf numFmtId="41" fontId="96" fillId="38" borderId="1" xfId="1" applyFont="1" applyFill="1" applyBorder="1" applyAlignment="1">
      <alignment horizontal="center" vertical="center"/>
    </xf>
    <xf numFmtId="41" fontId="3" fillId="6" borderId="1" xfId="1" applyFont="1" applyFill="1" applyBorder="1" applyAlignment="1">
      <alignment horizontal="center" vertical="center"/>
    </xf>
    <xf numFmtId="0" fontId="0" fillId="0" borderId="97" xfId="0" applyBorder="1">
      <alignment vertical="center"/>
    </xf>
    <xf numFmtId="41" fontId="97" fillId="0" borderId="1" xfId="1" applyFont="1" applyFill="1" applyBorder="1" applyAlignment="1">
      <alignment horizontal="center" vertical="center"/>
    </xf>
    <xf numFmtId="0" fontId="0" fillId="0" borderId="82" xfId="0" applyBorder="1">
      <alignment vertical="center"/>
    </xf>
    <xf numFmtId="0" fontId="0" fillId="20" borderId="82" xfId="0" applyFill="1" applyBorder="1">
      <alignment vertical="center"/>
    </xf>
    <xf numFmtId="0" fontId="0" fillId="8" borderId="82" xfId="0" applyFill="1" applyBorder="1">
      <alignment vertical="center"/>
    </xf>
    <xf numFmtId="0" fontId="0" fillId="20" borderId="2" xfId="0" applyFill="1" applyBorder="1">
      <alignment vertical="center"/>
    </xf>
    <xf numFmtId="0" fontId="0" fillId="8" borderId="35" xfId="0" applyFill="1" applyBorder="1">
      <alignment vertical="center"/>
    </xf>
    <xf numFmtId="0" fontId="0" fillId="0" borderId="3" xfId="0" applyBorder="1">
      <alignment vertical="center"/>
    </xf>
    <xf numFmtId="0" fontId="0" fillId="0" borderId="30" xfId="0" applyBorder="1">
      <alignment vertical="center"/>
    </xf>
    <xf numFmtId="0" fontId="0" fillId="0" borderId="35" xfId="0" applyBorder="1">
      <alignment vertical="center"/>
    </xf>
    <xf numFmtId="0" fontId="0" fillId="0" borderId="84" xfId="0" applyBorder="1">
      <alignment vertical="center"/>
    </xf>
    <xf numFmtId="0" fontId="0" fillId="20" borderId="35" xfId="0" applyFill="1" applyBorder="1">
      <alignment vertical="center"/>
    </xf>
    <xf numFmtId="0" fontId="0" fillId="8" borderId="45" xfId="0" applyFill="1" applyBorder="1">
      <alignment vertical="center"/>
    </xf>
    <xf numFmtId="0" fontId="0" fillId="20" borderId="3" xfId="0" applyFill="1" applyBorder="1">
      <alignment vertical="center"/>
    </xf>
    <xf numFmtId="0" fontId="0" fillId="8" borderId="50" xfId="0" applyFill="1" applyBorder="1">
      <alignment vertical="center"/>
    </xf>
    <xf numFmtId="0" fontId="3" fillId="8" borderId="49" xfId="0" applyFont="1" applyFill="1" applyBorder="1" applyAlignment="1">
      <alignment horizontal="center" vertical="center"/>
    </xf>
    <xf numFmtId="0" fontId="3" fillId="0" borderId="94" xfId="0" applyFont="1" applyBorder="1" applyAlignment="1">
      <alignment horizontal="center" vertical="center"/>
    </xf>
    <xf numFmtId="0" fontId="3" fillId="8" borderId="77" xfId="0" applyFont="1" applyFill="1" applyBorder="1" applyAlignment="1">
      <alignment horizontal="center" vertical="center"/>
    </xf>
    <xf numFmtId="0" fontId="3" fillId="8" borderId="47" xfId="0" applyFont="1" applyFill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8" borderId="78" xfId="0" applyFont="1" applyFill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41" fontId="3" fillId="0" borderId="7" xfId="1" applyFont="1" applyFill="1" applyBorder="1" applyAlignment="1">
      <alignment horizontal="center" vertical="center"/>
    </xf>
    <xf numFmtId="41" fontId="3" fillId="0" borderId="45" xfId="1" applyFont="1" applyFill="1" applyBorder="1" applyAlignment="1">
      <alignment horizontal="center" vertical="center"/>
    </xf>
    <xf numFmtId="41" fontId="15" fillId="10" borderId="49" xfId="1" applyFont="1" applyFill="1" applyBorder="1" applyAlignment="1">
      <alignment vertical="center"/>
    </xf>
    <xf numFmtId="41" fontId="15" fillId="10" borderId="47" xfId="1" applyFont="1" applyFill="1" applyBorder="1" applyAlignment="1">
      <alignment vertical="center"/>
    </xf>
    <xf numFmtId="41" fontId="20" fillId="10" borderId="47" xfId="1" applyFont="1" applyFill="1" applyBorder="1" applyAlignment="1">
      <alignment vertical="center"/>
    </xf>
    <xf numFmtId="41" fontId="20" fillId="10" borderId="34" xfId="1" applyFont="1" applyFill="1" applyBorder="1" applyAlignment="1">
      <alignment vertical="center"/>
    </xf>
    <xf numFmtId="0" fontId="111" fillId="0" borderId="5" xfId="0" applyFont="1" applyBorder="1" applyAlignment="1">
      <alignment horizontal="center" vertical="center"/>
    </xf>
    <xf numFmtId="0" fontId="3" fillId="16" borderId="82" xfId="0" applyFont="1" applyFill="1" applyBorder="1" applyAlignment="1">
      <alignment horizontal="center" vertical="center"/>
    </xf>
    <xf numFmtId="176" fontId="0" fillId="0" borderId="44" xfId="0" applyNumberFormat="1" applyBorder="1" applyAlignment="1">
      <alignment horizontal="right" vertical="center"/>
    </xf>
    <xf numFmtId="176" fontId="0" fillId="0" borderId="7" xfId="0" applyNumberFormat="1" applyBorder="1" applyAlignment="1">
      <alignment horizontal="right" vertical="center"/>
    </xf>
    <xf numFmtId="176" fontId="102" fillId="0" borderId="50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0" fillId="0" borderId="45" xfId="0" applyNumberFormat="1" applyBorder="1" applyAlignment="1">
      <alignment horizontal="right" vertical="center"/>
    </xf>
    <xf numFmtId="176" fontId="111" fillId="0" borderId="7" xfId="0" applyNumberFormat="1" applyFont="1" applyBorder="1" applyAlignment="1">
      <alignment horizontal="right" vertical="center"/>
    </xf>
    <xf numFmtId="176" fontId="0" fillId="0" borderId="34" xfId="0" applyNumberForma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176" fontId="0" fillId="0" borderId="46" xfId="0" applyNumberFormat="1" applyBorder="1" applyAlignment="1">
      <alignment horizontal="right" vertical="center"/>
    </xf>
    <xf numFmtId="0" fontId="110" fillId="0" borderId="5" xfId="0" applyFont="1" applyBorder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>
      <alignment vertical="center"/>
    </xf>
    <xf numFmtId="0" fontId="110" fillId="0" borderId="33" xfId="0" applyFont="1" applyBorder="1" applyAlignment="1">
      <alignment horizontal="center" vertical="center"/>
    </xf>
    <xf numFmtId="0" fontId="110" fillId="0" borderId="3" xfId="0" applyFont="1" applyBorder="1">
      <alignment vertical="center"/>
    </xf>
    <xf numFmtId="0" fontId="110" fillId="0" borderId="22" xfId="0" applyFont="1" applyBorder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10" fillId="0" borderId="0" xfId="0" applyFont="1">
      <alignment vertical="center"/>
    </xf>
    <xf numFmtId="176" fontId="110" fillId="0" borderId="44" xfId="0" applyNumberFormat="1" applyFont="1" applyBorder="1" applyAlignment="1">
      <alignment horizontal="right" vertical="center"/>
    </xf>
    <xf numFmtId="176" fontId="110" fillId="0" borderId="7" xfId="0" applyNumberFormat="1" applyFont="1" applyBorder="1" applyAlignment="1">
      <alignment horizontal="right" vertical="center"/>
    </xf>
    <xf numFmtId="176" fontId="110" fillId="0" borderId="0" xfId="0" applyNumberFormat="1" applyFont="1" applyAlignment="1">
      <alignment horizontal="right" vertical="center"/>
    </xf>
    <xf numFmtId="176" fontId="111" fillId="0" borderId="50" xfId="0" applyNumberFormat="1" applyFont="1" applyBorder="1" applyAlignment="1">
      <alignment horizontal="right" vertical="center"/>
    </xf>
    <xf numFmtId="0" fontId="103" fillId="0" borderId="5" xfId="0" applyFont="1" applyBorder="1">
      <alignment vertical="center"/>
    </xf>
    <xf numFmtId="0" fontId="0" fillId="0" borderId="27" xfId="0" applyBorder="1" applyAlignment="1">
      <alignment horizontal="center" vertical="center"/>
    </xf>
    <xf numFmtId="0" fontId="110" fillId="0" borderId="9" xfId="0" applyFont="1" applyBorder="1" applyAlignment="1">
      <alignment horizontal="center" vertical="center"/>
    </xf>
    <xf numFmtId="176" fontId="110" fillId="0" borderId="45" xfId="0" applyNumberFormat="1" applyFont="1" applyBorder="1" applyAlignment="1">
      <alignment horizontal="right" vertical="center"/>
    </xf>
    <xf numFmtId="0" fontId="110" fillId="0" borderId="2" xfId="0" applyFont="1" applyBorder="1" applyAlignment="1">
      <alignment horizontal="center" vertical="center"/>
    </xf>
    <xf numFmtId="0" fontId="111" fillId="0" borderId="5" xfId="0" applyFont="1" applyBorder="1">
      <alignment vertical="center"/>
    </xf>
    <xf numFmtId="0" fontId="0" fillId="0" borderId="6" xfId="0" applyBorder="1" applyAlignment="1">
      <alignment horizontal="center" vertical="center"/>
    </xf>
    <xf numFmtId="176" fontId="110" fillId="4" borderId="44" xfId="0" applyNumberFormat="1" applyFont="1" applyFill="1" applyBorder="1" applyAlignment="1">
      <alignment horizontal="right" vertical="center"/>
    </xf>
    <xf numFmtId="0" fontId="110" fillId="0" borderId="27" xfId="0" applyFont="1" applyBorder="1" applyAlignment="1">
      <alignment horizontal="center" vertical="center"/>
    </xf>
    <xf numFmtId="0" fontId="3" fillId="16" borderId="83" xfId="0" applyFont="1" applyFill="1" applyBorder="1" applyAlignment="1">
      <alignment horizontal="center" vertical="center"/>
    </xf>
    <xf numFmtId="0" fontId="110" fillId="0" borderId="8" xfId="0" applyFont="1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176" fontId="0" fillId="0" borderId="85" xfId="0" applyNumberFormat="1" applyBorder="1" applyAlignment="1">
      <alignment horizontal="right" vertical="center"/>
    </xf>
    <xf numFmtId="176" fontId="110" fillId="4" borderId="7" xfId="0" applyNumberFormat="1" applyFont="1" applyFill="1" applyBorder="1" applyAlignment="1">
      <alignment horizontal="right" vertical="center"/>
    </xf>
    <xf numFmtId="179" fontId="111" fillId="0" borderId="9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0" fillId="4" borderId="1" xfId="0" applyFill="1" applyBorder="1">
      <alignment vertical="center"/>
    </xf>
    <xf numFmtId="41" fontId="3" fillId="5" borderId="5" xfId="1" applyFont="1" applyFill="1" applyBorder="1" applyAlignment="1">
      <alignment horizontal="center" vertical="center"/>
    </xf>
    <xf numFmtId="41" fontId="3" fillId="5" borderId="1" xfId="1" applyFont="1" applyFill="1" applyBorder="1" applyAlignment="1">
      <alignment horizontal="center" vertical="center"/>
    </xf>
    <xf numFmtId="41" fontId="3" fillId="16" borderId="1" xfId="1" applyFont="1" applyFill="1" applyBorder="1" applyAlignment="1">
      <alignment horizontal="center" vertical="center"/>
    </xf>
    <xf numFmtId="41" fontId="6" fillId="5" borderId="5" xfId="1" applyFont="1" applyFill="1" applyBorder="1" applyAlignment="1">
      <alignment horizontal="center" vertical="center"/>
    </xf>
    <xf numFmtId="41" fontId="6" fillId="5" borderId="1" xfId="1" applyFont="1" applyFill="1" applyBorder="1" applyAlignment="1">
      <alignment horizontal="center" vertical="center"/>
    </xf>
    <xf numFmtId="41" fontId="6" fillId="16" borderId="1" xfId="1" applyFont="1" applyFill="1" applyBorder="1" applyAlignment="1">
      <alignment horizontal="center" vertical="center"/>
    </xf>
    <xf numFmtId="0" fontId="0" fillId="0" borderId="90" xfId="0" applyBorder="1">
      <alignment vertical="center"/>
    </xf>
    <xf numFmtId="176" fontId="111" fillId="0" borderId="44" xfId="0" applyNumberFormat="1" applyFont="1" applyBorder="1" applyAlignment="1">
      <alignment horizontal="right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81" xfId="0" applyBorder="1" applyAlignment="1">
      <alignment horizontal="right" vertical="center"/>
    </xf>
    <xf numFmtId="176" fontId="0" fillId="0" borderId="50" xfId="0" applyNumberFormat="1" applyBorder="1" applyAlignment="1">
      <alignment horizontal="right" vertical="center"/>
    </xf>
    <xf numFmtId="0" fontId="110" fillId="0" borderId="40" xfId="0" applyFont="1" applyBorder="1" applyAlignment="1">
      <alignment horizontal="center" vertical="center"/>
    </xf>
    <xf numFmtId="0" fontId="111" fillId="0" borderId="22" xfId="0" applyFont="1" applyBorder="1" applyAlignment="1">
      <alignment horizontal="center" vertical="center"/>
    </xf>
    <xf numFmtId="0" fontId="110" fillId="0" borderId="31" xfId="0" applyFont="1" applyBorder="1" applyAlignment="1">
      <alignment horizontal="center" vertical="center"/>
    </xf>
    <xf numFmtId="0" fontId="111" fillId="0" borderId="33" xfId="0" applyFont="1" applyBorder="1" applyAlignment="1">
      <alignment horizontal="center" vertical="center"/>
    </xf>
    <xf numFmtId="176" fontId="110" fillId="4" borderId="54" xfId="0" applyNumberFormat="1" applyFont="1" applyFill="1" applyBorder="1" applyAlignment="1">
      <alignment horizontal="right" vertical="center"/>
    </xf>
    <xf numFmtId="179" fontId="111" fillId="0" borderId="35" xfId="0" applyNumberFormat="1" applyFont="1" applyBorder="1" applyAlignment="1">
      <alignment horizontal="center" vertical="center"/>
    </xf>
    <xf numFmtId="0" fontId="93" fillId="31" borderId="92" xfId="0" applyFont="1" applyFill="1" applyBorder="1" applyAlignment="1">
      <alignment horizontal="center" vertical="center"/>
    </xf>
    <xf numFmtId="0" fontId="93" fillId="31" borderId="36" xfId="0" applyFont="1" applyFill="1" applyBorder="1" applyAlignment="1">
      <alignment horizontal="center" vertical="center"/>
    </xf>
    <xf numFmtId="0" fontId="93" fillId="31" borderId="37" xfId="0" applyFont="1" applyFill="1" applyBorder="1" applyAlignment="1">
      <alignment horizontal="center" vertical="center"/>
    </xf>
    <xf numFmtId="0" fontId="93" fillId="31" borderId="49" xfId="0" applyFont="1" applyFill="1" applyBorder="1" applyAlignment="1">
      <alignment horizontal="center" vertical="center"/>
    </xf>
    <xf numFmtId="0" fontId="123" fillId="31" borderId="49" xfId="0" applyFont="1" applyFill="1" applyBorder="1" applyAlignment="1">
      <alignment horizontal="center" vertical="center"/>
    </xf>
    <xf numFmtId="0" fontId="93" fillId="31" borderId="77" xfId="0" applyFont="1" applyFill="1" applyBorder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123" fillId="31" borderId="37" xfId="0" applyFont="1" applyFill="1" applyBorder="1" applyAlignment="1">
      <alignment horizontal="center" vertical="center"/>
    </xf>
    <xf numFmtId="0" fontId="93" fillId="11" borderId="99" xfId="0" applyFont="1" applyFill="1" applyBorder="1" applyAlignment="1">
      <alignment horizontal="center" vertical="center"/>
    </xf>
    <xf numFmtId="0" fontId="93" fillId="11" borderId="36" xfId="0" applyFont="1" applyFill="1" applyBorder="1" applyAlignment="1">
      <alignment horizontal="center" vertical="center"/>
    </xf>
    <xf numFmtId="0" fontId="93" fillId="11" borderId="37" xfId="0" applyFont="1" applyFill="1" applyBorder="1" applyAlignment="1">
      <alignment horizontal="center" vertical="center"/>
    </xf>
    <xf numFmtId="0" fontId="93" fillId="11" borderId="38" xfId="0" applyFont="1" applyFill="1" applyBorder="1" applyAlignment="1">
      <alignment horizontal="center" vertical="center"/>
    </xf>
    <xf numFmtId="0" fontId="93" fillId="4" borderId="37" xfId="0" applyFont="1" applyFill="1" applyBorder="1" applyAlignment="1">
      <alignment horizontal="center" vertical="center"/>
    </xf>
    <xf numFmtId="0" fontId="93" fillId="4" borderId="49" xfId="0" applyFont="1" applyFill="1" applyBorder="1" applyAlignment="1">
      <alignment horizontal="center" vertical="center"/>
    </xf>
    <xf numFmtId="0" fontId="93" fillId="4" borderId="77" xfId="0" applyFont="1" applyFill="1" applyBorder="1" applyAlignment="1">
      <alignment horizontal="center" vertical="center"/>
    </xf>
    <xf numFmtId="0" fontId="93" fillId="4" borderId="87" xfId="0" applyFont="1" applyFill="1" applyBorder="1" applyAlignment="1">
      <alignment horizontal="center" vertical="center"/>
    </xf>
    <xf numFmtId="177" fontId="93" fillId="0" borderId="0" xfId="0" applyNumberFormat="1" applyFont="1" applyAlignment="1">
      <alignment horizontal="center" vertical="center"/>
    </xf>
    <xf numFmtId="0" fontId="93" fillId="0" borderId="12" xfId="0" applyFont="1" applyBorder="1" applyAlignment="1">
      <alignment horizontal="center" vertical="center"/>
    </xf>
    <xf numFmtId="0" fontId="120" fillId="0" borderId="0" xfId="0" applyFont="1" applyAlignment="1">
      <alignment horizontal="center" vertical="center"/>
    </xf>
    <xf numFmtId="177" fontId="120" fillId="0" borderId="0" xfId="0" applyNumberFormat="1" applyFont="1" applyAlignment="1">
      <alignment horizontal="center" vertical="center"/>
    </xf>
    <xf numFmtId="0" fontId="120" fillId="0" borderId="89" xfId="0" applyFont="1" applyBorder="1" applyAlignment="1">
      <alignment horizontal="center" vertical="center"/>
    </xf>
    <xf numFmtId="0" fontId="93" fillId="0" borderId="88" xfId="0" applyFont="1" applyBorder="1" applyAlignment="1">
      <alignment horizontal="center" vertical="center"/>
    </xf>
    <xf numFmtId="177" fontId="93" fillId="0" borderId="89" xfId="0" applyNumberFormat="1" applyFont="1" applyBorder="1" applyAlignment="1">
      <alignment horizontal="center" vertical="center"/>
    </xf>
    <xf numFmtId="177" fontId="120" fillId="0" borderId="89" xfId="0" applyNumberFormat="1" applyFont="1" applyBorder="1" applyAlignment="1">
      <alignment horizontal="center" vertical="center"/>
    </xf>
    <xf numFmtId="38" fontId="93" fillId="0" borderId="90" xfId="1" applyNumberFormat="1" applyFont="1" applyFill="1" applyBorder="1" applyAlignment="1">
      <alignment horizontal="center" vertical="center"/>
    </xf>
    <xf numFmtId="180" fontId="93" fillId="0" borderId="89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9" fontId="111" fillId="0" borderId="5" xfId="0" applyNumberFormat="1" applyFont="1" applyBorder="1" applyAlignment="1">
      <alignment horizontal="center" vertical="center"/>
    </xf>
    <xf numFmtId="0" fontId="0" fillId="0" borderId="85" xfId="0" applyBorder="1" applyAlignment="1">
      <alignment horizontal="right" vertical="center"/>
    </xf>
    <xf numFmtId="0" fontId="110" fillId="0" borderId="37" xfId="0" applyFont="1" applyBorder="1" applyAlignment="1">
      <alignment horizontal="center" vertical="center"/>
    </xf>
    <xf numFmtId="179" fontId="111" fillId="0" borderId="37" xfId="0" applyNumberFormat="1" applyFont="1" applyBorder="1" applyAlignment="1">
      <alignment horizontal="center" vertical="center"/>
    </xf>
    <xf numFmtId="0" fontId="111" fillId="0" borderId="4" xfId="0" applyFont="1" applyBorder="1" applyAlignment="1">
      <alignment horizontal="center" vertical="center"/>
    </xf>
    <xf numFmtId="41" fontId="84" fillId="22" borderId="34" xfId="1" applyFont="1" applyFill="1" applyBorder="1" applyAlignment="1">
      <alignment vertical="center"/>
    </xf>
    <xf numFmtId="41" fontId="84" fillId="35" borderId="34" xfId="1" applyFont="1" applyFill="1" applyBorder="1" applyAlignment="1">
      <alignment vertical="center"/>
    </xf>
    <xf numFmtId="41" fontId="84" fillId="35" borderId="1" xfId="1" applyFont="1" applyFill="1" applyBorder="1" applyAlignment="1">
      <alignment vertical="center"/>
    </xf>
    <xf numFmtId="179" fontId="110" fillId="0" borderId="37" xfId="0" applyNumberFormat="1" applyFont="1" applyBorder="1" applyAlignment="1">
      <alignment horizontal="center" vertical="center"/>
    </xf>
    <xf numFmtId="179" fontId="111" fillId="0" borderId="43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77" fontId="124" fillId="0" borderId="0" xfId="0" applyNumberFormat="1" applyFont="1" applyAlignment="1">
      <alignment horizontal="center" vertical="center"/>
    </xf>
    <xf numFmtId="177" fontId="125" fillId="0" borderId="0" xfId="1" applyNumberFormat="1" applyFont="1" applyFill="1" applyBorder="1" applyAlignment="1">
      <alignment horizontal="center" vertical="center"/>
    </xf>
    <xf numFmtId="177" fontId="125" fillId="0" borderId="89" xfId="1" applyNumberFormat="1" applyFont="1" applyFill="1" applyBorder="1" applyAlignment="1">
      <alignment horizontal="center" vertical="center"/>
    </xf>
    <xf numFmtId="0" fontId="93" fillId="31" borderId="86" xfId="0" applyFont="1" applyFill="1" applyBorder="1" applyAlignment="1">
      <alignment horizontal="center" vertical="center"/>
    </xf>
    <xf numFmtId="0" fontId="93" fillId="31" borderId="102" xfId="0" applyFont="1" applyFill="1" applyBorder="1" applyAlignment="1">
      <alignment horizontal="center" vertical="center"/>
    </xf>
    <xf numFmtId="38" fontId="93" fillId="0" borderId="25" xfId="1" applyNumberFormat="1" applyFont="1" applyFill="1" applyBorder="1" applyAlignment="1">
      <alignment horizontal="center" vertical="center"/>
    </xf>
    <xf numFmtId="0" fontId="120" fillId="31" borderId="49" xfId="0" applyFont="1" applyFill="1" applyBorder="1" applyAlignment="1">
      <alignment horizontal="center" vertical="center"/>
    </xf>
    <xf numFmtId="179" fontId="111" fillId="0" borderId="43" xfId="0" applyNumberFormat="1" applyFont="1" applyBorder="1" applyAlignment="1">
      <alignment horizontal="center" vertical="center"/>
    </xf>
    <xf numFmtId="0" fontId="110" fillId="0" borderId="43" xfId="0" applyFont="1" applyBorder="1" applyAlignment="1">
      <alignment horizontal="center" vertical="center"/>
    </xf>
    <xf numFmtId="0" fontId="103" fillId="0" borderId="43" xfId="0" applyFont="1" applyBorder="1">
      <alignment vertical="center"/>
    </xf>
    <xf numFmtId="179" fontId="111" fillId="0" borderId="82" xfId="0" applyNumberFormat="1" applyFont="1" applyBorder="1" applyAlignment="1">
      <alignment horizontal="center" vertical="center"/>
    </xf>
    <xf numFmtId="0" fontId="111" fillId="0" borderId="43" xfId="0" applyFont="1" applyBorder="1" applyAlignment="1">
      <alignment horizontal="center" vertical="center"/>
    </xf>
    <xf numFmtId="0" fontId="111" fillId="0" borderId="43" xfId="0" applyFont="1" applyBorder="1">
      <alignment vertical="center"/>
    </xf>
    <xf numFmtId="0" fontId="110" fillId="0" borderId="53" xfId="0" applyFont="1" applyBorder="1" applyAlignment="1">
      <alignment horizontal="center" vertical="center"/>
    </xf>
    <xf numFmtId="0" fontId="110" fillId="0" borderId="35" xfId="0" applyFont="1" applyBorder="1" applyAlignment="1">
      <alignment horizontal="center" vertical="center"/>
    </xf>
    <xf numFmtId="0" fontId="111" fillId="0" borderId="2" xfId="0" applyFont="1" applyBorder="1" applyAlignment="1">
      <alignment horizontal="center" vertical="center"/>
    </xf>
    <xf numFmtId="0" fontId="111" fillId="0" borderId="35" xfId="0" applyFont="1" applyBorder="1">
      <alignment vertical="center"/>
    </xf>
    <xf numFmtId="0" fontId="110" fillId="0" borderId="6" xfId="0" applyFont="1" applyBorder="1" applyAlignment="1">
      <alignment horizontal="center" vertical="center"/>
    </xf>
    <xf numFmtId="179" fontId="110" fillId="0" borderId="38" xfId="0" applyNumberFormat="1" applyFont="1" applyBorder="1" applyAlignment="1">
      <alignment horizontal="center" vertical="center"/>
    </xf>
    <xf numFmtId="0" fontId="0" fillId="8" borderId="43" xfId="0" applyFill="1" applyBorder="1">
      <alignment vertical="center"/>
    </xf>
    <xf numFmtId="0" fontId="0" fillId="20" borderId="43" xfId="0" applyFill="1" applyBorder="1">
      <alignment vertical="center"/>
    </xf>
    <xf numFmtId="0" fontId="0" fillId="0" borderId="22" xfId="0" applyBorder="1">
      <alignment vertical="center"/>
    </xf>
    <xf numFmtId="0" fontId="0" fillId="0" borderId="50" xfId="0" applyBorder="1">
      <alignment vertical="center"/>
    </xf>
    <xf numFmtId="0" fontId="0" fillId="0" borderId="31" xfId="0" applyBorder="1">
      <alignment vertical="center"/>
    </xf>
    <xf numFmtId="0" fontId="0" fillId="0" borderId="76" xfId="0" applyBorder="1">
      <alignment vertical="center"/>
    </xf>
    <xf numFmtId="0" fontId="0" fillId="4" borderId="7" xfId="0" applyFill="1" applyBorder="1">
      <alignment vertical="center"/>
    </xf>
    <xf numFmtId="0" fontId="4" fillId="6" borderId="1" xfId="0" applyFont="1" applyFill="1" applyBorder="1">
      <alignment vertical="center"/>
    </xf>
    <xf numFmtId="41" fontId="84" fillId="35" borderId="34" xfId="1" applyFont="1" applyFill="1" applyBorder="1" applyAlignment="1">
      <alignment horizontal="center" vertical="center"/>
    </xf>
    <xf numFmtId="41" fontId="84" fillId="22" borderId="34" xfId="1" applyFont="1" applyFill="1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41" fontId="0" fillId="0" borderId="44" xfId="1" applyFont="1" applyBorder="1" applyAlignment="1">
      <alignment horizontal="right" vertical="center"/>
    </xf>
    <xf numFmtId="41" fontId="0" fillId="0" borderId="45" xfId="1" applyFont="1" applyBorder="1" applyAlignment="1">
      <alignment horizontal="right" vertical="center"/>
    </xf>
    <xf numFmtId="41" fontId="0" fillId="0" borderId="7" xfId="1" applyFont="1" applyBorder="1" applyAlignment="1">
      <alignment horizontal="right" vertical="center"/>
    </xf>
    <xf numFmtId="179" fontId="111" fillId="0" borderId="76" xfId="0" applyNumberFormat="1" applyFont="1" applyBorder="1" applyAlignment="1">
      <alignment horizontal="center" vertical="center"/>
    </xf>
    <xf numFmtId="0" fontId="111" fillId="0" borderId="76" xfId="0" applyFont="1" applyBorder="1">
      <alignment vertical="center"/>
    </xf>
    <xf numFmtId="179" fontId="111" fillId="0" borderId="33" xfId="0" applyNumberFormat="1" applyFont="1" applyBorder="1" applyAlignment="1">
      <alignment horizontal="center" vertical="center"/>
    </xf>
    <xf numFmtId="0" fontId="110" fillId="0" borderId="4" xfId="0" applyFont="1" applyBorder="1" applyAlignment="1">
      <alignment horizontal="center" vertical="center"/>
    </xf>
    <xf numFmtId="0" fontId="111" fillId="0" borderId="6" xfId="0" applyFont="1" applyBorder="1" applyAlignment="1">
      <alignment horizontal="center" vertical="center"/>
    </xf>
    <xf numFmtId="0" fontId="111" fillId="0" borderId="10" xfId="0" applyFont="1" applyBorder="1" applyAlignment="1">
      <alignment horizontal="center" vertical="center"/>
    </xf>
    <xf numFmtId="0" fontId="111" fillId="0" borderId="56" xfId="0" applyFont="1" applyBorder="1" applyAlignment="1">
      <alignment horizontal="center" vertical="center"/>
    </xf>
    <xf numFmtId="176" fontId="110" fillId="4" borderId="18" xfId="0" applyNumberFormat="1" applyFont="1" applyFill="1" applyBorder="1" applyAlignment="1">
      <alignment horizontal="right" vertical="center"/>
    </xf>
    <xf numFmtId="0" fontId="0" fillId="8" borderId="24" xfId="0" applyFill="1" applyBorder="1" applyAlignment="1">
      <alignment horizontal="center" vertical="center"/>
    </xf>
    <xf numFmtId="0" fontId="110" fillId="8" borderId="33" xfId="0" applyFont="1" applyFill="1" applyBorder="1" applyAlignment="1">
      <alignment horizontal="center" vertical="center"/>
    </xf>
    <xf numFmtId="0" fontId="110" fillId="8" borderId="1" xfId="0" applyFont="1" applyFill="1" applyBorder="1" applyAlignment="1">
      <alignment horizontal="center" vertical="center"/>
    </xf>
    <xf numFmtId="0" fontId="110" fillId="8" borderId="1" xfId="0" applyFont="1" applyFill="1" applyBorder="1">
      <alignment vertical="center"/>
    </xf>
    <xf numFmtId="176" fontId="110" fillId="8" borderId="7" xfId="0" applyNumberFormat="1" applyFont="1" applyFill="1" applyBorder="1" applyAlignment="1">
      <alignment horizontal="right" vertical="center"/>
    </xf>
    <xf numFmtId="176" fontId="110" fillId="0" borderId="18" xfId="0" applyNumberFormat="1" applyFont="1" applyBorder="1" applyAlignment="1">
      <alignment horizontal="right" vertical="center"/>
    </xf>
    <xf numFmtId="176" fontId="111" fillId="0" borderId="1" xfId="0" applyNumberFormat="1" applyFont="1" applyBorder="1" applyAlignment="1">
      <alignment horizontal="right" vertical="center"/>
    </xf>
    <xf numFmtId="0" fontId="111" fillId="0" borderId="16" xfId="0" applyFont="1" applyBorder="1" applyAlignment="1">
      <alignment horizontal="center" vertical="center"/>
    </xf>
    <xf numFmtId="179" fontId="111" fillId="0" borderId="2" xfId="0" applyNumberFormat="1" applyFont="1" applyBorder="1" applyAlignment="1">
      <alignment horizontal="center" vertical="center"/>
    </xf>
    <xf numFmtId="176" fontId="111" fillId="0" borderId="20" xfId="0" applyNumberFormat="1" applyFont="1" applyBorder="1" applyAlignment="1">
      <alignment horizontal="right" vertical="center"/>
    </xf>
    <xf numFmtId="0" fontId="111" fillId="0" borderId="48" xfId="0" applyFont="1" applyBorder="1" applyAlignment="1">
      <alignment horizontal="center" vertical="center"/>
    </xf>
    <xf numFmtId="179" fontId="111" fillId="0" borderId="27" xfId="0" applyNumberFormat="1" applyFont="1" applyBorder="1" applyAlignment="1">
      <alignment horizontal="center" vertical="center"/>
    </xf>
    <xf numFmtId="0" fontId="111" fillId="0" borderId="27" xfId="0" applyFont="1" applyBorder="1">
      <alignment vertical="center"/>
    </xf>
    <xf numFmtId="176" fontId="110" fillId="4" borderId="47" xfId="0" applyNumberFormat="1" applyFont="1" applyFill="1" applyBorder="1" applyAlignment="1">
      <alignment horizontal="right" vertical="center"/>
    </xf>
    <xf numFmtId="0" fontId="103" fillId="0" borderId="27" xfId="0" applyFont="1" applyBorder="1">
      <alignment vertical="center"/>
    </xf>
    <xf numFmtId="0" fontId="0" fillId="34" borderId="1" xfId="0" applyFill="1" applyBorder="1" applyAlignment="1">
      <alignment horizontal="right" vertical="center"/>
    </xf>
    <xf numFmtId="176" fontId="111" fillId="0" borderId="85" xfId="0" applyNumberFormat="1" applyFont="1" applyBorder="1" applyAlignment="1">
      <alignment horizontal="right" vertical="center"/>
    </xf>
    <xf numFmtId="0" fontId="111" fillId="0" borderId="27" xfId="0" applyFont="1" applyBorder="1" applyAlignment="1">
      <alignment horizontal="center" vertical="center"/>
    </xf>
    <xf numFmtId="0" fontId="111" fillId="0" borderId="2" xfId="0" applyFont="1" applyBorder="1">
      <alignment vertical="center"/>
    </xf>
    <xf numFmtId="0" fontId="111" fillId="49" borderId="6" xfId="0" applyFont="1" applyFill="1" applyBorder="1" applyAlignment="1">
      <alignment horizontal="center" vertical="center"/>
    </xf>
    <xf numFmtId="0" fontId="111" fillId="49" borderId="33" xfId="0" applyFont="1" applyFill="1" applyBorder="1">
      <alignment vertical="center"/>
    </xf>
    <xf numFmtId="176" fontId="102" fillId="0" borderId="47" xfId="0" applyNumberFormat="1" applyFont="1" applyBorder="1" applyAlignment="1">
      <alignment horizontal="right" vertical="center"/>
    </xf>
    <xf numFmtId="41" fontId="0" fillId="0" borderId="46" xfId="1" applyFont="1" applyBorder="1" applyAlignment="1">
      <alignment horizontal="right" vertical="center"/>
    </xf>
    <xf numFmtId="41" fontId="84" fillId="7" borderId="34" xfId="1" applyFont="1" applyFill="1" applyBorder="1" applyAlignment="1">
      <alignment horizontal="center" vertical="center"/>
    </xf>
    <xf numFmtId="0" fontId="102" fillId="0" borderId="9" xfId="0" applyFont="1" applyBorder="1">
      <alignment vertical="center"/>
    </xf>
    <xf numFmtId="0" fontId="110" fillId="6" borderId="22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10" fillId="6" borderId="1" xfId="0" applyFont="1" applyFill="1" applyBorder="1" applyAlignment="1">
      <alignment horizontal="center" vertical="center"/>
    </xf>
    <xf numFmtId="0" fontId="111" fillId="6" borderId="1" xfId="0" applyFont="1" applyFill="1" applyBorder="1">
      <alignment vertical="center"/>
    </xf>
    <xf numFmtId="41" fontId="84" fillId="14" borderId="34" xfId="1" applyFont="1" applyFill="1" applyBorder="1" applyAlignment="1">
      <alignment horizontal="center" vertical="center"/>
    </xf>
    <xf numFmtId="179" fontId="111" fillId="6" borderId="1" xfId="0" applyNumberFormat="1" applyFont="1" applyFill="1" applyBorder="1" applyAlignment="1">
      <alignment horizontal="center" vertical="center"/>
    </xf>
    <xf numFmtId="0" fontId="103" fillId="6" borderId="1" xfId="0" applyFont="1" applyFill="1" applyBorder="1">
      <alignment vertical="center"/>
    </xf>
    <xf numFmtId="0" fontId="0" fillId="6" borderId="1" xfId="0" applyFill="1" applyBorder="1" applyAlignment="1">
      <alignment horizontal="right" vertical="center"/>
    </xf>
    <xf numFmtId="0" fontId="102" fillId="0" borderId="1" xfId="0" applyFont="1" applyBorder="1">
      <alignment vertical="center"/>
    </xf>
    <xf numFmtId="176" fontId="110" fillId="0" borderId="50" xfId="0" applyNumberFormat="1" applyFont="1" applyBorder="1" applyAlignment="1">
      <alignment horizontal="right" vertical="center"/>
    </xf>
    <xf numFmtId="0" fontId="110" fillId="0" borderId="2" xfId="0" applyFont="1" applyBorder="1">
      <alignment vertical="center"/>
    </xf>
    <xf numFmtId="176" fontId="110" fillId="0" borderId="46" xfId="0" applyNumberFormat="1" applyFont="1" applyBorder="1" applyAlignment="1">
      <alignment horizontal="right" vertical="center"/>
    </xf>
    <xf numFmtId="0" fontId="110" fillId="8" borderId="8" xfId="0" applyFont="1" applyFill="1" applyBorder="1" applyAlignment="1">
      <alignment horizontal="center" vertical="center"/>
    </xf>
    <xf numFmtId="179" fontId="111" fillId="8" borderId="9" xfId="0" applyNumberFormat="1" applyFont="1" applyFill="1" applyBorder="1" applyAlignment="1">
      <alignment horizontal="center" vertical="center"/>
    </xf>
    <xf numFmtId="0" fontId="110" fillId="8" borderId="9" xfId="0" applyFont="1" applyFill="1" applyBorder="1" applyAlignment="1">
      <alignment horizontal="center" vertical="center"/>
    </xf>
    <xf numFmtId="0" fontId="110" fillId="8" borderId="9" xfId="0" applyFont="1" applyFill="1" applyBorder="1">
      <alignment vertical="center"/>
    </xf>
    <xf numFmtId="176" fontId="110" fillId="8" borderId="45" xfId="0" applyNumberFormat="1" applyFont="1" applyFill="1" applyBorder="1" applyAlignment="1">
      <alignment horizontal="right" vertical="center"/>
    </xf>
    <xf numFmtId="176" fontId="111" fillId="4" borderId="46" xfId="0" applyNumberFormat="1" applyFont="1" applyFill="1" applyBorder="1" applyAlignment="1">
      <alignment horizontal="right" vertical="center"/>
    </xf>
    <xf numFmtId="0" fontId="93" fillId="6" borderId="37" xfId="0" applyFont="1" applyFill="1" applyBorder="1" applyAlignment="1">
      <alignment horizontal="center" vertical="center"/>
    </xf>
    <xf numFmtId="41" fontId="110" fillId="0" borderId="81" xfId="1" applyFont="1" applyFill="1" applyBorder="1" applyAlignment="1">
      <alignment horizontal="right" vertical="center"/>
    </xf>
    <xf numFmtId="0" fontId="120" fillId="31" borderId="37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41" fontId="128" fillId="16" borderId="1" xfId="1" applyFont="1" applyFill="1" applyBorder="1" applyAlignment="1">
      <alignment horizontal="center" vertical="center"/>
    </xf>
    <xf numFmtId="41" fontId="84" fillId="35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9" fontId="111" fillId="0" borderId="43" xfId="0" applyNumberFormat="1" applyFont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20" xfId="0" applyBorder="1">
      <alignment vertical="center"/>
    </xf>
    <xf numFmtId="0" fontId="0" fillId="0" borderId="29" xfId="0" applyBorder="1">
      <alignment vertical="center"/>
    </xf>
    <xf numFmtId="0" fontId="0" fillId="0" borderId="28" xfId="0" applyBorder="1">
      <alignment vertical="center"/>
    </xf>
    <xf numFmtId="0" fontId="0" fillId="0" borderId="88" xfId="0" applyBorder="1">
      <alignment vertical="center"/>
    </xf>
    <xf numFmtId="0" fontId="0" fillId="0" borderId="89" xfId="0" applyBorder="1">
      <alignment vertical="center"/>
    </xf>
    <xf numFmtId="41" fontId="72" fillId="8" borderId="1" xfId="1" applyFont="1" applyFill="1" applyBorder="1" applyAlignment="1">
      <alignment horizontal="center" vertical="center"/>
    </xf>
    <xf numFmtId="41" fontId="72" fillId="8" borderId="7" xfId="1" applyFont="1" applyFill="1" applyBorder="1" applyAlignment="1">
      <alignment horizontal="center" vertical="center"/>
    </xf>
    <xf numFmtId="41" fontId="83" fillId="8" borderId="33" xfId="1" applyFont="1" applyFill="1" applyBorder="1" applyAlignment="1">
      <alignment vertical="center"/>
    </xf>
    <xf numFmtId="41" fontId="83" fillId="8" borderId="6" xfId="1" applyFont="1" applyFill="1" applyBorder="1" applyAlignment="1">
      <alignment vertical="center"/>
    </xf>
    <xf numFmtId="0" fontId="110" fillId="6" borderId="33" xfId="0" applyFont="1" applyFill="1" applyBorder="1" applyAlignment="1">
      <alignment horizontal="center" vertical="center"/>
    </xf>
    <xf numFmtId="41" fontId="84" fillId="35" borderId="1" xfId="1" applyFont="1" applyFill="1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10" fillId="0" borderId="56" xfId="0" applyFont="1" applyBorder="1" applyAlignment="1">
      <alignment horizontal="center" vertical="center"/>
    </xf>
    <xf numFmtId="176" fontId="111" fillId="4" borderId="7" xfId="0" applyNumberFormat="1" applyFont="1" applyFill="1" applyBorder="1" applyAlignment="1">
      <alignment horizontal="right" vertical="center"/>
    </xf>
    <xf numFmtId="179" fontId="111" fillId="0" borderId="2" xfId="0" applyNumberFormat="1" applyFont="1" applyBorder="1" applyAlignment="1">
      <alignment horizontal="center" vertical="center"/>
    </xf>
    <xf numFmtId="0" fontId="110" fillId="0" borderId="48" xfId="0" applyFont="1" applyBorder="1" applyAlignment="1">
      <alignment horizontal="center" vertical="center"/>
    </xf>
    <xf numFmtId="176" fontId="111" fillId="0" borderId="46" xfId="0" applyNumberFormat="1" applyFont="1" applyBorder="1" applyAlignment="1">
      <alignment horizontal="right" vertical="center"/>
    </xf>
    <xf numFmtId="0" fontId="111" fillId="0" borderId="8" xfId="0" applyFont="1" applyBorder="1" applyAlignment="1">
      <alignment horizontal="center" vertical="center"/>
    </xf>
    <xf numFmtId="176" fontId="111" fillId="0" borderId="45" xfId="0" applyNumberFormat="1" applyFont="1" applyBorder="1" applyAlignment="1">
      <alignment horizontal="right" vertical="center"/>
    </xf>
    <xf numFmtId="0" fontId="45" fillId="0" borderId="57" xfId="0" applyFont="1" applyBorder="1" applyAlignment="1">
      <alignment horizontal="center" vertical="center"/>
    </xf>
    <xf numFmtId="0" fontId="29" fillId="0" borderId="57" xfId="0" applyFont="1" applyBorder="1" applyAlignment="1">
      <alignment horizontal="center"/>
    </xf>
    <xf numFmtId="0" fontId="39" fillId="2" borderId="64" xfId="0" applyFont="1" applyFill="1" applyBorder="1" applyAlignment="1">
      <alignment horizontal="center" vertical="center"/>
    </xf>
    <xf numFmtId="0" fontId="39" fillId="2" borderId="65" xfId="0" applyFont="1" applyFill="1" applyBorder="1" applyAlignment="1">
      <alignment horizontal="center" vertical="center"/>
    </xf>
    <xf numFmtId="0" fontId="39" fillId="2" borderId="66" xfId="0" applyFont="1" applyFill="1" applyBorder="1" applyAlignment="1">
      <alignment horizontal="center" vertical="center"/>
    </xf>
    <xf numFmtId="0" fontId="39" fillId="2" borderId="67" xfId="0" applyFont="1" applyFill="1" applyBorder="1" applyAlignment="1">
      <alignment horizontal="center" vertical="center"/>
    </xf>
    <xf numFmtId="0" fontId="39" fillId="2" borderId="68" xfId="0" applyFont="1" applyFill="1" applyBorder="1" applyAlignment="1">
      <alignment horizontal="center" vertical="center"/>
    </xf>
    <xf numFmtId="0" fontId="39" fillId="2" borderId="69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8" fillId="0" borderId="57" xfId="0" applyFont="1" applyBorder="1" applyAlignment="1">
      <alignment horizontal="center" vertical="center"/>
    </xf>
    <xf numFmtId="0" fontId="32" fillId="22" borderId="0" xfId="0" applyFont="1" applyFill="1" applyAlignment="1">
      <alignment horizontal="center" vertical="center"/>
    </xf>
    <xf numFmtId="0" fontId="51" fillId="22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41" fontId="52" fillId="0" borderId="0" xfId="0" applyNumberFormat="1" applyFont="1" applyAlignment="1">
      <alignment horizontal="center" vertical="center"/>
    </xf>
    <xf numFmtId="0" fontId="54" fillId="0" borderId="57" xfId="0" applyFont="1" applyBorder="1" applyAlignment="1">
      <alignment horizontal="center"/>
    </xf>
    <xf numFmtId="0" fontId="47" fillId="20" borderId="58" xfId="0" applyFont="1" applyFill="1" applyBorder="1" applyAlignment="1">
      <alignment horizontal="center" vertical="center"/>
    </xf>
    <xf numFmtId="0" fontId="47" fillId="20" borderId="59" xfId="0" applyFont="1" applyFill="1" applyBorder="1" applyAlignment="1">
      <alignment horizontal="center" vertical="center"/>
    </xf>
    <xf numFmtId="0" fontId="47" fillId="20" borderId="60" xfId="0" applyFont="1" applyFill="1" applyBorder="1" applyAlignment="1">
      <alignment horizontal="center" vertical="center"/>
    </xf>
    <xf numFmtId="0" fontId="47" fillId="20" borderId="61" xfId="0" applyFont="1" applyFill="1" applyBorder="1" applyAlignment="1">
      <alignment horizontal="center" vertical="center"/>
    </xf>
    <xf numFmtId="0" fontId="47" fillId="20" borderId="62" xfId="0" applyFont="1" applyFill="1" applyBorder="1" applyAlignment="1">
      <alignment horizontal="center" vertical="center"/>
    </xf>
    <xf numFmtId="0" fontId="47" fillId="20" borderId="63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center" vertical="center"/>
    </xf>
    <xf numFmtId="0" fontId="28" fillId="0" borderId="57" xfId="0" applyFont="1" applyBorder="1" applyAlignment="1">
      <alignment horizontal="left" vertical="center"/>
    </xf>
    <xf numFmtId="0" fontId="51" fillId="27" borderId="0" xfId="0" applyFont="1" applyFill="1" applyAlignment="1">
      <alignment horizontal="center" vertical="center"/>
    </xf>
    <xf numFmtId="0" fontId="47" fillId="16" borderId="70" xfId="0" applyFont="1" applyFill="1" applyBorder="1" applyAlignment="1">
      <alignment horizontal="center" vertical="center"/>
    </xf>
    <xf numFmtId="0" fontId="47" fillId="16" borderId="71" xfId="0" applyFont="1" applyFill="1" applyBorder="1" applyAlignment="1">
      <alignment horizontal="center" vertical="center"/>
    </xf>
    <xf numFmtId="0" fontId="47" fillId="16" borderId="72" xfId="0" applyFont="1" applyFill="1" applyBorder="1" applyAlignment="1">
      <alignment horizontal="center" vertical="center"/>
    </xf>
    <xf numFmtId="0" fontId="47" fillId="16" borderId="73" xfId="0" applyFont="1" applyFill="1" applyBorder="1" applyAlignment="1">
      <alignment horizontal="center" vertical="center"/>
    </xf>
    <xf numFmtId="0" fontId="47" fillId="16" borderId="74" xfId="0" applyFont="1" applyFill="1" applyBorder="1" applyAlignment="1">
      <alignment horizontal="center" vertical="center"/>
    </xf>
    <xf numFmtId="0" fontId="47" fillId="16" borderId="75" xfId="0" applyFont="1" applyFill="1" applyBorder="1" applyAlignment="1">
      <alignment horizontal="center" vertical="center"/>
    </xf>
    <xf numFmtId="0" fontId="47" fillId="6" borderId="58" xfId="0" applyFont="1" applyFill="1" applyBorder="1" applyAlignment="1">
      <alignment horizontal="center" vertical="center"/>
    </xf>
    <xf numFmtId="0" fontId="47" fillId="6" borderId="59" xfId="0" applyFont="1" applyFill="1" applyBorder="1" applyAlignment="1">
      <alignment horizontal="center" vertical="center"/>
    </xf>
    <xf numFmtId="0" fontId="47" fillId="6" borderId="60" xfId="0" applyFont="1" applyFill="1" applyBorder="1" applyAlignment="1">
      <alignment horizontal="center" vertical="center"/>
    </xf>
    <xf numFmtId="0" fontId="47" fillId="6" borderId="61" xfId="0" applyFont="1" applyFill="1" applyBorder="1" applyAlignment="1">
      <alignment horizontal="center" vertical="center"/>
    </xf>
    <xf numFmtId="0" fontId="47" fillId="6" borderId="62" xfId="0" applyFont="1" applyFill="1" applyBorder="1" applyAlignment="1">
      <alignment horizontal="center" vertical="center"/>
    </xf>
    <xf numFmtId="0" fontId="47" fillId="6" borderId="63" xfId="0" applyFont="1" applyFill="1" applyBorder="1" applyAlignment="1">
      <alignment horizontal="center" vertical="center"/>
    </xf>
    <xf numFmtId="0" fontId="32" fillId="27" borderId="0" xfId="0" applyFont="1" applyFill="1" applyAlignment="1">
      <alignment horizontal="center" vertical="center"/>
    </xf>
    <xf numFmtId="0" fontId="56" fillId="3" borderId="0" xfId="0" applyFont="1" applyFill="1" applyAlignment="1">
      <alignment horizontal="center" vertical="center"/>
    </xf>
    <xf numFmtId="41" fontId="14" fillId="0" borderId="9" xfId="1" applyFont="1" applyBorder="1" applyAlignment="1">
      <alignment horizontal="center" vertical="center"/>
    </xf>
    <xf numFmtId="41" fontId="14" fillId="26" borderId="77" xfId="1" applyFont="1" applyFill="1" applyBorder="1" applyAlignment="1">
      <alignment horizontal="center" vertical="center"/>
    </xf>
    <xf numFmtId="41" fontId="14" fillId="26" borderId="78" xfId="1" applyFont="1" applyFill="1" applyBorder="1" applyAlignment="1">
      <alignment horizontal="center" vertical="center"/>
    </xf>
    <xf numFmtId="41" fontId="65" fillId="25" borderId="1" xfId="1" applyFont="1" applyFill="1" applyBorder="1" applyAlignment="1">
      <alignment horizontal="center" vertical="center"/>
    </xf>
    <xf numFmtId="41" fontId="65" fillId="25" borderId="7" xfId="1" applyFont="1" applyFill="1" applyBorder="1" applyAlignment="1">
      <alignment horizontal="center" vertical="center"/>
    </xf>
    <xf numFmtId="41" fontId="14" fillId="26" borderId="52" xfId="1" applyFont="1" applyFill="1" applyBorder="1" applyAlignment="1">
      <alignment horizontal="center" vertical="center"/>
    </xf>
    <xf numFmtId="41" fontId="14" fillId="26" borderId="54" xfId="1" applyFont="1" applyFill="1" applyBorder="1" applyAlignment="1">
      <alignment horizontal="center" vertical="center"/>
    </xf>
    <xf numFmtId="41" fontId="15" fillId="10" borderId="49" xfId="1" applyFont="1" applyFill="1" applyBorder="1" applyAlignment="1">
      <alignment horizontal="center" vertical="center"/>
    </xf>
    <xf numFmtId="41" fontId="15" fillId="10" borderId="47" xfId="1" applyFont="1" applyFill="1" applyBorder="1" applyAlignment="1">
      <alignment horizontal="center" vertical="center"/>
    </xf>
    <xf numFmtId="41" fontId="65" fillId="25" borderId="34" xfId="1" applyFont="1" applyFill="1" applyBorder="1" applyAlignment="1">
      <alignment horizontal="center" vertical="center"/>
    </xf>
    <xf numFmtId="41" fontId="65" fillId="25" borderId="47" xfId="1" applyFont="1" applyFill="1" applyBorder="1" applyAlignment="1">
      <alignment horizontal="center" vertical="center"/>
    </xf>
    <xf numFmtId="41" fontId="20" fillId="10" borderId="49" xfId="1" applyFont="1" applyFill="1" applyBorder="1" applyAlignment="1">
      <alignment horizontal="center" vertical="center"/>
    </xf>
    <xf numFmtId="41" fontId="20" fillId="10" borderId="47" xfId="1" applyFont="1" applyFill="1" applyBorder="1" applyAlignment="1">
      <alignment horizontal="center" vertical="center"/>
    </xf>
    <xf numFmtId="41" fontId="14" fillId="5" borderId="5" xfId="1" applyFont="1" applyFill="1" applyBorder="1" applyAlignment="1">
      <alignment horizontal="center" vertical="center"/>
    </xf>
    <xf numFmtId="41" fontId="14" fillId="5" borderId="1" xfId="1" applyFont="1" applyFill="1" applyBorder="1" applyAlignment="1">
      <alignment horizontal="center" vertical="center"/>
    </xf>
    <xf numFmtId="41" fontId="14" fillId="26" borderId="49" xfId="1" applyFont="1" applyFill="1" applyBorder="1" applyAlignment="1">
      <alignment horizontal="center" vertical="center"/>
    </xf>
    <xf numFmtId="41" fontId="14" fillId="26" borderId="47" xfId="1" applyFont="1" applyFill="1" applyBorder="1" applyAlignment="1">
      <alignment horizontal="center" vertical="center"/>
    </xf>
    <xf numFmtId="41" fontId="64" fillId="0" borderId="1" xfId="1" applyFont="1" applyBorder="1" applyAlignment="1">
      <alignment horizontal="center" vertical="center"/>
    </xf>
    <xf numFmtId="41" fontId="16" fillId="5" borderId="1" xfId="1" applyFont="1" applyFill="1" applyBorder="1" applyAlignment="1">
      <alignment horizontal="center" vertical="center"/>
    </xf>
    <xf numFmtId="41" fontId="16" fillId="5" borderId="5" xfId="1" applyFont="1" applyFill="1" applyBorder="1" applyAlignment="1">
      <alignment horizontal="center" vertical="center" wrapText="1"/>
    </xf>
    <xf numFmtId="41" fontId="16" fillId="5" borderId="1" xfId="1" applyFont="1" applyFill="1" applyBorder="1" applyAlignment="1">
      <alignment horizontal="center" vertical="center" wrapText="1"/>
    </xf>
    <xf numFmtId="41" fontId="23" fillId="6" borderId="1" xfId="1" applyFont="1" applyFill="1" applyBorder="1" applyAlignment="1">
      <alignment horizontal="center" vertical="center" wrapText="1"/>
    </xf>
    <xf numFmtId="41" fontId="23" fillId="6" borderId="7" xfId="1" applyFont="1" applyFill="1" applyBorder="1" applyAlignment="1">
      <alignment horizontal="center" vertical="center" wrapText="1"/>
    </xf>
    <xf numFmtId="41" fontId="23" fillId="6" borderId="9" xfId="1" applyFont="1" applyFill="1" applyBorder="1" applyAlignment="1">
      <alignment horizontal="center" vertical="center" wrapText="1"/>
    </xf>
    <xf numFmtId="41" fontId="23" fillId="6" borderId="45" xfId="1" applyFont="1" applyFill="1" applyBorder="1" applyAlignment="1">
      <alignment horizontal="center" vertical="center" wrapText="1"/>
    </xf>
    <xf numFmtId="41" fontId="14" fillId="5" borderId="7" xfId="1" applyFont="1" applyFill="1" applyBorder="1" applyAlignment="1">
      <alignment horizontal="center" vertical="center"/>
    </xf>
    <xf numFmtId="41" fontId="16" fillId="5" borderId="44" xfId="1" applyFont="1" applyFill="1" applyBorder="1" applyAlignment="1">
      <alignment horizontal="center" vertical="center" wrapText="1"/>
    </xf>
    <xf numFmtId="41" fontId="16" fillId="5" borderId="7" xfId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41" fontId="19" fillId="5" borderId="33" xfId="1" applyFont="1" applyFill="1" applyBorder="1" applyAlignment="1">
      <alignment horizontal="center" vertical="center" wrapText="1"/>
    </xf>
    <xf numFmtId="41" fontId="19" fillId="5" borderId="1" xfId="1" applyFont="1" applyFill="1" applyBorder="1" applyAlignment="1">
      <alignment horizontal="center" vertical="center" wrapText="1"/>
    </xf>
    <xf numFmtId="41" fontId="19" fillId="5" borderId="7" xfId="1" applyFont="1" applyFill="1" applyBorder="1" applyAlignment="1">
      <alignment horizontal="center" vertical="center" wrapText="1"/>
    </xf>
    <xf numFmtId="41" fontId="14" fillId="5" borderId="6" xfId="1" applyFont="1" applyFill="1" applyBorder="1" applyAlignment="1">
      <alignment horizontal="center" vertical="center" wrapText="1"/>
    </xf>
    <xf numFmtId="41" fontId="14" fillId="5" borderId="1" xfId="1" applyFont="1" applyFill="1" applyBorder="1" applyAlignment="1">
      <alignment horizontal="center" vertical="center" wrapText="1"/>
    </xf>
    <xf numFmtId="41" fontId="14" fillId="5" borderId="7" xfId="1" applyFont="1" applyFill="1" applyBorder="1" applyAlignment="1">
      <alignment horizontal="center" vertical="center" wrapText="1"/>
    </xf>
    <xf numFmtId="41" fontId="22" fillId="22" borderId="11" xfId="1" applyFont="1" applyFill="1" applyBorder="1" applyAlignment="1">
      <alignment horizontal="center" vertical="center" wrapText="1"/>
    </xf>
    <xf numFmtId="41" fontId="22" fillId="22" borderId="12" xfId="1" applyFont="1" applyFill="1" applyBorder="1" applyAlignment="1">
      <alignment horizontal="center" vertical="center" wrapText="1"/>
    </xf>
    <xf numFmtId="41" fontId="22" fillId="22" borderId="13" xfId="1" applyFont="1" applyFill="1" applyBorder="1" applyAlignment="1">
      <alignment horizontal="center" vertical="center" wrapText="1"/>
    </xf>
    <xf numFmtId="41" fontId="22" fillId="22" borderId="19" xfId="1" applyFont="1" applyFill="1" applyBorder="1" applyAlignment="1">
      <alignment horizontal="center" vertical="center" wrapText="1"/>
    </xf>
    <xf numFmtId="41" fontId="22" fillId="22" borderId="0" xfId="1" applyFont="1" applyFill="1" applyBorder="1" applyAlignment="1">
      <alignment horizontal="center" vertical="center" wrapText="1"/>
    </xf>
    <xf numFmtId="41" fontId="22" fillId="22" borderId="20" xfId="1" applyFont="1" applyFill="1" applyBorder="1" applyAlignment="1">
      <alignment horizontal="center" vertical="center" wrapText="1"/>
    </xf>
    <xf numFmtId="41" fontId="22" fillId="22" borderId="29" xfId="1" applyFont="1" applyFill="1" applyBorder="1" applyAlignment="1">
      <alignment horizontal="center" vertical="center" wrapText="1"/>
    </xf>
    <xf numFmtId="41" fontId="22" fillId="22" borderId="25" xfId="1" applyFont="1" applyFill="1" applyBorder="1" applyAlignment="1">
      <alignment horizontal="center" vertical="center" wrapText="1"/>
    </xf>
    <xf numFmtId="41" fontId="22" fillId="22" borderId="28" xfId="1" applyFont="1" applyFill="1" applyBorder="1" applyAlignment="1">
      <alignment horizontal="center" vertical="center" wrapText="1"/>
    </xf>
    <xf numFmtId="41" fontId="14" fillId="5" borderId="44" xfId="1" applyFont="1" applyFill="1" applyBorder="1" applyAlignment="1">
      <alignment horizontal="center" vertical="center"/>
    </xf>
    <xf numFmtId="41" fontId="14" fillId="5" borderId="6" xfId="1" applyFont="1" applyFill="1" applyBorder="1" applyAlignment="1">
      <alignment horizontal="center" vertical="center"/>
    </xf>
    <xf numFmtId="41" fontId="64" fillId="8" borderId="21" xfId="1" applyFont="1" applyFill="1" applyBorder="1" applyAlignment="1">
      <alignment horizontal="center" vertical="center" wrapText="1"/>
    </xf>
    <xf numFmtId="41" fontId="64" fillId="8" borderId="17" xfId="1" applyFont="1" applyFill="1" applyBorder="1" applyAlignment="1">
      <alignment horizontal="center" vertical="center" wrapText="1"/>
    </xf>
    <xf numFmtId="41" fontId="64" fillId="8" borderId="18" xfId="1" applyFont="1" applyFill="1" applyBorder="1" applyAlignment="1">
      <alignment horizontal="center" vertical="center" wrapText="1"/>
    </xf>
    <xf numFmtId="41" fontId="64" fillId="8" borderId="23" xfId="1" applyFont="1" applyFill="1" applyBorder="1" applyAlignment="1">
      <alignment horizontal="center" vertical="center" wrapText="1"/>
    </xf>
    <xf numFmtId="41" fontId="64" fillId="8" borderId="0" xfId="1" applyFont="1" applyFill="1" applyBorder="1" applyAlignment="1">
      <alignment horizontal="center" vertical="center" wrapText="1"/>
    </xf>
    <xf numFmtId="41" fontId="64" fillId="8" borderId="20" xfId="1" applyFont="1" applyFill="1" applyBorder="1" applyAlignment="1">
      <alignment horizontal="center" vertical="center" wrapText="1"/>
    </xf>
    <xf numFmtId="41" fontId="63" fillId="28" borderId="30" xfId="1" applyFont="1" applyFill="1" applyBorder="1" applyAlignment="1">
      <alignment horizontal="center" vertical="center" wrapText="1"/>
    </xf>
    <xf numFmtId="41" fontId="63" fillId="28" borderId="31" xfId="1" applyFont="1" applyFill="1" applyBorder="1" applyAlignment="1">
      <alignment horizontal="center" vertical="center" wrapText="1"/>
    </xf>
    <xf numFmtId="41" fontId="63" fillId="28" borderId="23" xfId="1" applyFont="1" applyFill="1" applyBorder="1" applyAlignment="1">
      <alignment horizontal="center" vertical="center" wrapText="1"/>
    </xf>
    <xf numFmtId="41" fontId="63" fillId="28" borderId="24" xfId="1" applyFont="1" applyFill="1" applyBorder="1" applyAlignment="1">
      <alignment horizontal="center" vertical="center" wrapText="1"/>
    </xf>
    <xf numFmtId="41" fontId="63" fillId="28" borderId="26" xfId="1" applyFont="1" applyFill="1" applyBorder="1" applyAlignment="1">
      <alignment horizontal="center" vertical="center" wrapText="1"/>
    </xf>
    <xf numFmtId="41" fontId="63" fillId="28" borderId="27" xfId="1" applyFont="1" applyFill="1" applyBorder="1" applyAlignment="1">
      <alignment horizontal="center" vertical="center" wrapText="1"/>
    </xf>
    <xf numFmtId="41" fontId="17" fillId="6" borderId="30" xfId="1" applyFont="1" applyFill="1" applyBorder="1" applyAlignment="1">
      <alignment horizontal="center" vertical="center" wrapText="1"/>
    </xf>
    <xf numFmtId="41" fontId="17" fillId="6" borderId="12" xfId="1" applyFont="1" applyFill="1" applyBorder="1" applyAlignment="1">
      <alignment horizontal="center" vertical="center" wrapText="1"/>
    </xf>
    <xf numFmtId="41" fontId="17" fillId="6" borderId="13" xfId="1" applyFont="1" applyFill="1" applyBorder="1" applyAlignment="1">
      <alignment horizontal="center" vertical="center" wrapText="1"/>
    </xf>
    <xf numFmtId="41" fontId="17" fillId="6" borderId="23" xfId="1" applyFont="1" applyFill="1" applyBorder="1" applyAlignment="1">
      <alignment horizontal="center" vertical="center" wrapText="1"/>
    </xf>
    <xf numFmtId="41" fontId="17" fillId="6" borderId="0" xfId="1" applyFont="1" applyFill="1" applyBorder="1" applyAlignment="1">
      <alignment horizontal="center" vertical="center" wrapText="1"/>
    </xf>
    <xf numFmtId="41" fontId="17" fillId="6" borderId="20" xfId="1" applyFont="1" applyFill="1" applyBorder="1" applyAlignment="1">
      <alignment horizontal="center" vertical="center" wrapText="1"/>
    </xf>
    <xf numFmtId="41" fontId="17" fillId="6" borderId="26" xfId="1" applyFont="1" applyFill="1" applyBorder="1" applyAlignment="1">
      <alignment horizontal="center" vertical="center" wrapText="1"/>
    </xf>
    <xf numFmtId="41" fontId="17" fillId="6" borderId="14" xfId="1" applyFont="1" applyFill="1" applyBorder="1" applyAlignment="1">
      <alignment horizontal="center" vertical="center" wrapText="1"/>
    </xf>
    <xf numFmtId="41" fontId="17" fillId="6" borderId="15" xfId="1" applyFont="1" applyFill="1" applyBorder="1" applyAlignment="1">
      <alignment horizontal="center" vertical="center" wrapText="1"/>
    </xf>
    <xf numFmtId="41" fontId="24" fillId="9" borderId="11" xfId="1" applyFont="1" applyFill="1" applyBorder="1" applyAlignment="1">
      <alignment horizontal="center" vertical="center"/>
    </xf>
    <xf numFmtId="41" fontId="24" fillId="9" borderId="12" xfId="1" applyFont="1" applyFill="1" applyBorder="1" applyAlignment="1">
      <alignment horizontal="center" vertical="center"/>
    </xf>
    <xf numFmtId="41" fontId="24" fillId="9" borderId="13" xfId="1" applyFont="1" applyFill="1" applyBorder="1" applyAlignment="1">
      <alignment horizontal="center" vertical="center"/>
    </xf>
    <xf numFmtId="41" fontId="24" fillId="9" borderId="19" xfId="1" applyFont="1" applyFill="1" applyBorder="1" applyAlignment="1">
      <alignment horizontal="center" vertical="center"/>
    </xf>
    <xf numFmtId="41" fontId="24" fillId="9" borderId="0" xfId="1" applyFont="1" applyFill="1" applyBorder="1" applyAlignment="1">
      <alignment horizontal="center" vertical="center"/>
    </xf>
    <xf numFmtId="41" fontId="24" fillId="9" borderId="20" xfId="1" applyFont="1" applyFill="1" applyBorder="1" applyAlignment="1">
      <alignment horizontal="center" vertical="center"/>
    </xf>
    <xf numFmtId="41" fontId="24" fillId="9" borderId="29" xfId="1" applyFont="1" applyFill="1" applyBorder="1" applyAlignment="1">
      <alignment horizontal="center" vertical="center"/>
    </xf>
    <xf numFmtId="41" fontId="24" fillId="9" borderId="25" xfId="1" applyFont="1" applyFill="1" applyBorder="1" applyAlignment="1">
      <alignment horizontal="center" vertical="center"/>
    </xf>
    <xf numFmtId="41" fontId="24" fillId="9" borderId="28" xfId="1" applyFont="1" applyFill="1" applyBorder="1" applyAlignment="1">
      <alignment horizontal="center" vertical="center"/>
    </xf>
    <xf numFmtId="41" fontId="63" fillId="28" borderId="21" xfId="1" applyFont="1" applyFill="1" applyBorder="1" applyAlignment="1">
      <alignment horizontal="center" vertical="center" wrapText="1"/>
    </xf>
    <xf numFmtId="41" fontId="63" fillId="28" borderId="22" xfId="1" applyFont="1" applyFill="1" applyBorder="1" applyAlignment="1">
      <alignment horizontal="center" vertical="center" wrapText="1"/>
    </xf>
    <xf numFmtId="41" fontId="63" fillId="28" borderId="32" xfId="1" applyFont="1" applyFill="1" applyBorder="1" applyAlignment="1">
      <alignment horizontal="center" vertical="center" wrapText="1"/>
    </xf>
    <xf numFmtId="41" fontId="63" fillId="28" borderId="16" xfId="1" applyFont="1" applyFill="1" applyBorder="1" applyAlignment="1">
      <alignment horizontal="center" vertical="center" wrapText="1"/>
    </xf>
    <xf numFmtId="41" fontId="74" fillId="6" borderId="30" xfId="1" applyFont="1" applyFill="1" applyBorder="1" applyAlignment="1">
      <alignment horizontal="center" vertical="center" wrapText="1"/>
    </xf>
    <xf numFmtId="41" fontId="74" fillId="6" borderId="23" xfId="1" applyFont="1" applyFill="1" applyBorder="1" applyAlignment="1">
      <alignment horizontal="center" vertical="center" wrapText="1"/>
    </xf>
    <xf numFmtId="41" fontId="67" fillId="16" borderId="1" xfId="1" applyFont="1" applyFill="1" applyBorder="1" applyAlignment="1">
      <alignment horizontal="center" vertical="center"/>
    </xf>
    <xf numFmtId="41" fontId="67" fillId="16" borderId="7" xfId="1" applyFont="1" applyFill="1" applyBorder="1" applyAlignment="1">
      <alignment horizontal="center" vertical="center"/>
    </xf>
    <xf numFmtId="41" fontId="62" fillId="6" borderId="51" xfId="1" applyFont="1" applyFill="1" applyBorder="1" applyAlignment="1">
      <alignment horizontal="center" vertical="center" wrapText="1"/>
    </xf>
    <xf numFmtId="41" fontId="62" fillId="6" borderId="17" xfId="1" applyFont="1" applyFill="1" applyBorder="1" applyAlignment="1">
      <alignment horizontal="center" vertical="center" wrapText="1"/>
    </xf>
    <xf numFmtId="41" fontId="62" fillId="6" borderId="18" xfId="1" applyFont="1" applyFill="1" applyBorder="1" applyAlignment="1">
      <alignment horizontal="center" vertical="center" wrapText="1"/>
    </xf>
    <xf numFmtId="41" fontId="62" fillId="6" borderId="19" xfId="1" applyFont="1" applyFill="1" applyBorder="1" applyAlignment="1">
      <alignment horizontal="center" vertical="center" wrapText="1"/>
    </xf>
    <xf numFmtId="41" fontId="62" fillId="6" borderId="0" xfId="1" applyFont="1" applyFill="1" applyBorder="1" applyAlignment="1">
      <alignment horizontal="center" vertical="center" wrapText="1"/>
    </xf>
    <xf numFmtId="41" fontId="62" fillId="6" borderId="20" xfId="1" applyFont="1" applyFill="1" applyBorder="1" applyAlignment="1">
      <alignment horizontal="center" vertical="center" wrapText="1"/>
    </xf>
    <xf numFmtId="41" fontId="62" fillId="6" borderId="29" xfId="1" applyFont="1" applyFill="1" applyBorder="1" applyAlignment="1">
      <alignment horizontal="center" vertical="center" wrapText="1"/>
    </xf>
    <xf numFmtId="41" fontId="62" fillId="6" borderId="25" xfId="1" applyFont="1" applyFill="1" applyBorder="1" applyAlignment="1">
      <alignment horizontal="center" vertical="center" wrapText="1"/>
    </xf>
    <xf numFmtId="41" fontId="62" fillId="6" borderId="28" xfId="1" applyFont="1" applyFill="1" applyBorder="1" applyAlignment="1">
      <alignment horizontal="center" vertical="center" wrapText="1"/>
    </xf>
    <xf numFmtId="0" fontId="57" fillId="30" borderId="52" xfId="1" applyNumberFormat="1" applyFont="1" applyFill="1" applyBorder="1" applyAlignment="1" applyProtection="1">
      <alignment horizontal="left" vertical="center" wrapText="1" indent="2"/>
      <protection locked="0"/>
    </xf>
    <xf numFmtId="0" fontId="57" fillId="30" borderId="53" xfId="1" applyNumberFormat="1" applyFont="1" applyFill="1" applyBorder="1" applyAlignment="1" applyProtection="1">
      <alignment horizontal="left" vertical="center" wrapText="1" indent="2"/>
      <protection locked="0"/>
    </xf>
    <xf numFmtId="0" fontId="57" fillId="30" borderId="54" xfId="1" applyNumberFormat="1" applyFont="1" applyFill="1" applyBorder="1" applyAlignment="1" applyProtection="1">
      <alignment horizontal="left" vertical="center" wrapText="1" indent="2"/>
      <protection locked="0"/>
    </xf>
    <xf numFmtId="41" fontId="65" fillId="0" borderId="4" xfId="1" applyFont="1" applyFill="1" applyBorder="1" applyAlignment="1">
      <alignment horizontal="center" vertical="center" wrapText="1"/>
    </xf>
    <xf numFmtId="41" fontId="65" fillId="0" borderId="6" xfId="1" applyFont="1" applyFill="1" applyBorder="1" applyAlignment="1">
      <alignment horizontal="center" vertical="center" wrapText="1"/>
    </xf>
    <xf numFmtId="41" fontId="65" fillId="0" borderId="8" xfId="1" applyFont="1" applyFill="1" applyBorder="1" applyAlignment="1">
      <alignment horizontal="center" vertical="center" wrapText="1"/>
    </xf>
    <xf numFmtId="41" fontId="65" fillId="0" borderId="32" xfId="1" applyFont="1" applyFill="1" applyBorder="1" applyAlignment="1">
      <alignment horizontal="center" vertical="center"/>
    </xf>
    <xf numFmtId="41" fontId="65" fillId="0" borderId="16" xfId="1" applyFont="1" applyFill="1" applyBorder="1" applyAlignment="1">
      <alignment horizontal="center" vertical="center"/>
    </xf>
    <xf numFmtId="41" fontId="65" fillId="0" borderId="56" xfId="1" applyFont="1" applyFill="1" applyBorder="1" applyAlignment="1">
      <alignment horizontal="center" vertical="center"/>
    </xf>
    <xf numFmtId="41" fontId="13" fillId="3" borderId="40" xfId="1" applyFont="1" applyFill="1" applyBorder="1" applyAlignment="1">
      <alignment horizontal="center" vertical="center"/>
    </xf>
    <xf numFmtId="41" fontId="13" fillId="3" borderId="5" xfId="1" applyFont="1" applyFill="1" applyBorder="1" applyAlignment="1">
      <alignment horizontal="center" vertical="center"/>
    </xf>
    <xf numFmtId="41" fontId="13" fillId="3" borderId="44" xfId="1" applyFont="1" applyFill="1" applyBorder="1" applyAlignment="1">
      <alignment horizontal="center" vertical="center"/>
    </xf>
    <xf numFmtId="41" fontId="13" fillId="3" borderId="33" xfId="1" applyFont="1" applyFill="1" applyBorder="1" applyAlignment="1">
      <alignment horizontal="center" vertical="center"/>
    </xf>
    <xf numFmtId="41" fontId="13" fillId="3" borderId="1" xfId="1" applyFont="1" applyFill="1" applyBorder="1" applyAlignment="1">
      <alignment horizontal="center" vertical="center"/>
    </xf>
    <xf numFmtId="41" fontId="13" fillId="3" borderId="7" xfId="1" applyFont="1" applyFill="1" applyBorder="1" applyAlignment="1">
      <alignment horizontal="center" vertical="center"/>
    </xf>
    <xf numFmtId="41" fontId="13" fillId="17" borderId="4" xfId="1" applyFont="1" applyFill="1" applyBorder="1" applyAlignment="1">
      <alignment horizontal="center" vertical="center"/>
    </xf>
    <xf numFmtId="41" fontId="13" fillId="17" borderId="5" xfId="1" applyFont="1" applyFill="1" applyBorder="1" applyAlignment="1">
      <alignment horizontal="center" vertical="center"/>
    </xf>
    <xf numFmtId="41" fontId="13" fillId="17" borderId="44" xfId="1" applyFont="1" applyFill="1" applyBorder="1" applyAlignment="1">
      <alignment horizontal="center" vertical="center"/>
    </xf>
    <xf numFmtId="41" fontId="13" fillId="17" borderId="6" xfId="1" applyFont="1" applyFill="1" applyBorder="1" applyAlignment="1">
      <alignment horizontal="center" vertical="center"/>
    </xf>
    <xf numFmtId="41" fontId="13" fillId="17" borderId="1" xfId="1" applyFont="1" applyFill="1" applyBorder="1" applyAlignment="1">
      <alignment horizontal="center" vertical="center"/>
    </xf>
    <xf numFmtId="41" fontId="13" fillId="17" borderId="7" xfId="1" applyFont="1" applyFill="1" applyBorder="1" applyAlignment="1">
      <alignment horizontal="center" vertical="center"/>
    </xf>
    <xf numFmtId="41" fontId="14" fillId="5" borderId="33" xfId="1" applyFont="1" applyFill="1" applyBorder="1" applyAlignment="1">
      <alignment horizontal="center" vertical="center"/>
    </xf>
    <xf numFmtId="41" fontId="13" fillId="2" borderId="4" xfId="1" applyFont="1" applyFill="1" applyBorder="1" applyAlignment="1">
      <alignment horizontal="center" vertical="center"/>
    </xf>
    <xf numFmtId="41" fontId="13" fillId="2" borderId="5" xfId="1" applyFont="1" applyFill="1" applyBorder="1" applyAlignment="1">
      <alignment horizontal="center" vertical="center"/>
    </xf>
    <xf numFmtId="41" fontId="13" fillId="2" borderId="44" xfId="1" applyFont="1" applyFill="1" applyBorder="1" applyAlignment="1">
      <alignment horizontal="center" vertical="center"/>
    </xf>
    <xf numFmtId="41" fontId="13" fillId="2" borderId="6" xfId="1" applyFont="1" applyFill="1" applyBorder="1" applyAlignment="1">
      <alignment horizontal="center" vertical="center"/>
    </xf>
    <xf numFmtId="41" fontId="13" fillId="2" borderId="1" xfId="1" applyFont="1" applyFill="1" applyBorder="1" applyAlignment="1">
      <alignment horizontal="center" vertical="center"/>
    </xf>
    <xf numFmtId="41" fontId="13" fillId="2" borderId="7" xfId="1" applyFont="1" applyFill="1" applyBorder="1" applyAlignment="1">
      <alignment horizontal="center" vertical="center"/>
    </xf>
    <xf numFmtId="41" fontId="67" fillId="25" borderId="34" xfId="1" applyFont="1" applyFill="1" applyBorder="1" applyAlignment="1">
      <alignment horizontal="center" vertical="center"/>
    </xf>
    <xf numFmtId="41" fontId="67" fillId="25" borderId="47" xfId="1" applyFont="1" applyFill="1" applyBorder="1" applyAlignment="1">
      <alignment horizontal="center" vertical="center"/>
    </xf>
    <xf numFmtId="41" fontId="66" fillId="25" borderId="34" xfId="1" applyFont="1" applyFill="1" applyBorder="1" applyAlignment="1">
      <alignment horizontal="center" vertical="center"/>
    </xf>
    <xf numFmtId="41" fontId="66" fillId="25" borderId="47" xfId="1" applyFont="1" applyFill="1" applyBorder="1" applyAlignment="1">
      <alignment horizontal="center" vertical="center"/>
    </xf>
    <xf numFmtId="41" fontId="66" fillId="16" borderId="1" xfId="1" applyFont="1" applyFill="1" applyBorder="1" applyAlignment="1">
      <alignment horizontal="center" vertical="center"/>
    </xf>
    <xf numFmtId="41" fontId="66" fillId="16" borderId="7" xfId="1" applyFont="1" applyFill="1" applyBorder="1" applyAlignment="1">
      <alignment horizontal="center" vertical="center"/>
    </xf>
    <xf numFmtId="41" fontId="3" fillId="23" borderId="34" xfId="1" applyFont="1" applyFill="1" applyBorder="1" applyAlignment="1">
      <alignment horizontal="center" vertical="center"/>
    </xf>
    <xf numFmtId="41" fontId="3" fillId="23" borderId="33" xfId="1" applyFont="1" applyFill="1" applyBorder="1" applyAlignment="1">
      <alignment horizontal="center" vertical="center"/>
    </xf>
    <xf numFmtId="0" fontId="91" fillId="5" borderId="88" xfId="0" applyFont="1" applyFill="1" applyBorder="1" applyAlignment="1">
      <alignment horizontal="center" vertical="center"/>
    </xf>
    <xf numFmtId="0" fontId="91" fillId="5" borderId="89" xfId="0" applyFont="1" applyFill="1" applyBorder="1" applyAlignment="1">
      <alignment horizontal="center" vertical="center"/>
    </xf>
    <xf numFmtId="0" fontId="91" fillId="5" borderId="90" xfId="0" applyFont="1" applyFill="1" applyBorder="1" applyAlignment="1">
      <alignment horizontal="center" vertical="center"/>
    </xf>
    <xf numFmtId="0" fontId="3" fillId="5" borderId="88" xfId="0" applyFont="1" applyFill="1" applyBorder="1" applyAlignment="1">
      <alignment horizontal="center" vertical="center"/>
    </xf>
    <xf numFmtId="0" fontId="3" fillId="5" borderId="87" xfId="0" applyFont="1" applyFill="1" applyBorder="1" applyAlignment="1">
      <alignment horizontal="center" vertical="center"/>
    </xf>
    <xf numFmtId="41" fontId="7" fillId="3" borderId="11" xfId="1" applyFont="1" applyFill="1" applyBorder="1" applyAlignment="1">
      <alignment horizontal="center" vertical="center" wrapText="1"/>
    </xf>
    <xf numFmtId="41" fontId="7" fillId="3" borderId="12" xfId="1" applyFont="1" applyFill="1" applyBorder="1" applyAlignment="1">
      <alignment horizontal="center" vertical="center" wrapText="1"/>
    </xf>
    <xf numFmtId="41" fontId="7" fillId="3" borderId="13" xfId="1" applyFont="1" applyFill="1" applyBorder="1" applyAlignment="1">
      <alignment horizontal="center" vertical="center" wrapText="1"/>
    </xf>
    <xf numFmtId="41" fontId="7" fillId="3" borderId="19" xfId="1" applyFont="1" applyFill="1" applyBorder="1" applyAlignment="1">
      <alignment horizontal="center" vertical="center" wrapText="1"/>
    </xf>
    <xf numFmtId="41" fontId="7" fillId="3" borderId="0" xfId="1" applyFont="1" applyFill="1" applyBorder="1" applyAlignment="1">
      <alignment horizontal="center" vertical="center" wrapText="1"/>
    </xf>
    <xf numFmtId="41" fontId="7" fillId="3" borderId="20" xfId="1" applyFont="1" applyFill="1" applyBorder="1" applyAlignment="1">
      <alignment horizontal="center" vertical="center" wrapText="1"/>
    </xf>
    <xf numFmtId="41" fontId="7" fillId="3" borderId="29" xfId="1" applyFont="1" applyFill="1" applyBorder="1" applyAlignment="1">
      <alignment horizontal="center" vertical="center" wrapText="1"/>
    </xf>
    <xf numFmtId="41" fontId="7" fillId="3" borderId="25" xfId="1" applyFont="1" applyFill="1" applyBorder="1" applyAlignment="1">
      <alignment horizontal="center" vertical="center" wrapText="1"/>
    </xf>
    <xf numFmtId="41" fontId="7" fillId="3" borderId="28" xfId="1" applyFont="1" applyFill="1" applyBorder="1" applyAlignment="1">
      <alignment horizontal="center" vertical="center" wrapText="1"/>
    </xf>
    <xf numFmtId="41" fontId="7" fillId="4" borderId="11" xfId="1" applyFont="1" applyFill="1" applyBorder="1" applyAlignment="1">
      <alignment horizontal="center" vertical="center" wrapText="1"/>
    </xf>
    <xf numFmtId="41" fontId="7" fillId="4" borderId="12" xfId="1" applyFont="1" applyFill="1" applyBorder="1" applyAlignment="1">
      <alignment horizontal="center" vertical="center" wrapText="1"/>
    </xf>
    <xf numFmtId="41" fontId="7" fillId="4" borderId="13" xfId="1" applyFont="1" applyFill="1" applyBorder="1" applyAlignment="1">
      <alignment horizontal="center" vertical="center" wrapText="1"/>
    </xf>
    <xf numFmtId="41" fontId="7" fillId="4" borderId="19" xfId="1" applyFont="1" applyFill="1" applyBorder="1" applyAlignment="1">
      <alignment horizontal="center" vertical="center" wrapText="1"/>
    </xf>
    <xf numFmtId="41" fontId="7" fillId="4" borderId="0" xfId="1" applyFont="1" applyFill="1" applyBorder="1" applyAlignment="1">
      <alignment horizontal="center" vertical="center" wrapText="1"/>
    </xf>
    <xf numFmtId="41" fontId="7" fillId="4" borderId="20" xfId="1" applyFont="1" applyFill="1" applyBorder="1" applyAlignment="1">
      <alignment horizontal="center" vertical="center" wrapText="1"/>
    </xf>
    <xf numFmtId="41" fontId="7" fillId="4" borderId="29" xfId="1" applyFont="1" applyFill="1" applyBorder="1" applyAlignment="1">
      <alignment horizontal="center" vertical="center" wrapText="1"/>
    </xf>
    <xf numFmtId="41" fontId="7" fillId="4" borderId="25" xfId="1" applyFont="1" applyFill="1" applyBorder="1" applyAlignment="1">
      <alignment horizontal="center" vertical="center" wrapText="1"/>
    </xf>
    <xf numFmtId="41" fontId="7" fillId="4" borderId="28" xfId="1" applyFont="1" applyFill="1" applyBorder="1" applyAlignment="1">
      <alignment horizontal="center" vertical="center" wrapText="1"/>
    </xf>
    <xf numFmtId="41" fontId="11" fillId="38" borderId="52" xfId="1" applyFont="1" applyFill="1" applyBorder="1" applyAlignment="1">
      <alignment horizontal="center" vertical="center"/>
    </xf>
    <xf numFmtId="41" fontId="11" fillId="38" borderId="54" xfId="1" applyFont="1" applyFill="1" applyBorder="1" applyAlignment="1">
      <alignment horizontal="center" vertical="center"/>
    </xf>
    <xf numFmtId="41" fontId="11" fillId="46" borderId="52" xfId="1" applyFont="1" applyFill="1" applyBorder="1" applyAlignment="1">
      <alignment horizontal="center" vertical="center"/>
    </xf>
    <xf numFmtId="41" fontId="11" fillId="46" borderId="54" xfId="1" applyFont="1" applyFill="1" applyBorder="1" applyAlignment="1">
      <alignment horizontal="center" vertical="center"/>
    </xf>
    <xf numFmtId="41" fontId="11" fillId="18" borderId="92" xfId="1" applyFont="1" applyFill="1" applyBorder="1" applyAlignment="1">
      <alignment horizontal="center" vertical="center"/>
    </xf>
    <xf numFmtId="41" fontId="11" fillId="18" borderId="100" xfId="1" applyFont="1" applyFill="1" applyBorder="1" applyAlignment="1">
      <alignment horizontal="center" vertical="center"/>
    </xf>
    <xf numFmtId="41" fontId="11" fillId="18" borderId="93" xfId="1" applyFont="1" applyFill="1" applyBorder="1" applyAlignment="1">
      <alignment horizontal="center" vertical="center"/>
    </xf>
    <xf numFmtId="41" fontId="11" fillId="16" borderId="92" xfId="1" applyFont="1" applyFill="1" applyBorder="1" applyAlignment="1">
      <alignment horizontal="center" vertical="center"/>
    </xf>
    <xf numFmtId="41" fontId="11" fillId="16" borderId="100" xfId="1" applyFont="1" applyFill="1" applyBorder="1" applyAlignment="1">
      <alignment horizontal="center" vertical="center"/>
    </xf>
    <xf numFmtId="41" fontId="11" fillId="16" borderId="93" xfId="1" applyFont="1" applyFill="1" applyBorder="1" applyAlignment="1">
      <alignment horizontal="center" vertical="center"/>
    </xf>
    <xf numFmtId="41" fontId="11" fillId="38" borderId="92" xfId="1" applyFont="1" applyFill="1" applyBorder="1" applyAlignment="1">
      <alignment horizontal="center" vertical="center"/>
    </xf>
    <xf numFmtId="41" fontId="11" fillId="38" borderId="93" xfId="1" applyFont="1" applyFill="1" applyBorder="1" applyAlignment="1">
      <alignment horizontal="center" vertical="center"/>
    </xf>
    <xf numFmtId="41" fontId="84" fillId="5" borderId="83" xfId="1" applyFont="1" applyFill="1" applyBorder="1" applyAlignment="1">
      <alignment horizontal="center" vertical="center"/>
    </xf>
    <xf numFmtId="41" fontId="84" fillId="5" borderId="46" xfId="1" applyFont="1" applyFill="1" applyBorder="1" applyAlignment="1">
      <alignment horizontal="center" vertical="center"/>
    </xf>
    <xf numFmtId="41" fontId="84" fillId="5" borderId="32" xfId="1" applyFont="1" applyFill="1" applyBorder="1" applyAlignment="1">
      <alignment horizontal="center" vertical="center"/>
    </xf>
    <xf numFmtId="41" fontId="84" fillId="5" borderId="48" xfId="1" applyFont="1" applyFill="1" applyBorder="1" applyAlignment="1">
      <alignment horizontal="center" vertical="center"/>
    </xf>
    <xf numFmtId="41" fontId="3" fillId="5" borderId="32" xfId="1" applyFont="1" applyFill="1" applyBorder="1" applyAlignment="1">
      <alignment horizontal="center" vertical="center"/>
    </xf>
    <xf numFmtId="41" fontId="3" fillId="5" borderId="48" xfId="1" applyFont="1" applyFill="1" applyBorder="1" applyAlignment="1">
      <alignment horizontal="center" vertical="center"/>
    </xf>
    <xf numFmtId="41" fontId="3" fillId="5" borderId="82" xfId="1" applyFont="1" applyFill="1" applyBorder="1" applyAlignment="1">
      <alignment horizontal="center" vertical="center"/>
    </xf>
    <xf numFmtId="41" fontId="3" fillId="5" borderId="2" xfId="1" applyFont="1" applyFill="1" applyBorder="1" applyAlignment="1">
      <alignment horizontal="center" vertical="center"/>
    </xf>
    <xf numFmtId="41" fontId="3" fillId="5" borderId="83" xfId="1" applyFont="1" applyFill="1" applyBorder="1" applyAlignment="1">
      <alignment horizontal="center" vertical="center"/>
    </xf>
    <xf numFmtId="41" fontId="3" fillId="5" borderId="46" xfId="1" applyFont="1" applyFill="1" applyBorder="1" applyAlignment="1">
      <alignment horizontal="center" vertical="center"/>
    </xf>
    <xf numFmtId="41" fontId="84" fillId="5" borderId="3" xfId="1" applyFont="1" applyFill="1" applyBorder="1" applyAlignment="1">
      <alignment horizontal="center" vertical="center"/>
    </xf>
    <xf numFmtId="41" fontId="84" fillId="5" borderId="43" xfId="1" applyFont="1" applyFill="1" applyBorder="1" applyAlignment="1">
      <alignment horizontal="center" vertical="center"/>
    </xf>
    <xf numFmtId="41" fontId="84" fillId="5" borderId="35" xfId="1" applyFont="1" applyFill="1" applyBorder="1" applyAlignment="1">
      <alignment horizontal="center" vertical="center"/>
    </xf>
    <xf numFmtId="41" fontId="3" fillId="5" borderId="21" xfId="1" applyFont="1" applyFill="1" applyBorder="1" applyAlignment="1">
      <alignment horizontal="center" vertical="center" wrapText="1"/>
    </xf>
    <xf numFmtId="41" fontId="3" fillId="5" borderId="22" xfId="1" applyFont="1" applyFill="1" applyBorder="1" applyAlignment="1">
      <alignment horizontal="center" vertical="center" wrapText="1"/>
    </xf>
    <xf numFmtId="41" fontId="3" fillId="5" borderId="23" xfId="1" applyFont="1" applyFill="1" applyBorder="1" applyAlignment="1">
      <alignment horizontal="center" vertical="center" wrapText="1"/>
    </xf>
    <xf numFmtId="41" fontId="3" fillId="5" borderId="24" xfId="1" applyFont="1" applyFill="1" applyBorder="1" applyAlignment="1">
      <alignment horizontal="center" vertical="center" wrapText="1"/>
    </xf>
    <xf numFmtId="41" fontId="3" fillId="5" borderId="26" xfId="1" applyFont="1" applyFill="1" applyBorder="1" applyAlignment="1">
      <alignment horizontal="center" vertical="center" wrapText="1"/>
    </xf>
    <xf numFmtId="41" fontId="3" fillId="5" borderId="27" xfId="1" applyFont="1" applyFill="1" applyBorder="1" applyAlignment="1">
      <alignment horizontal="center" vertical="center" wrapText="1"/>
    </xf>
    <xf numFmtId="41" fontId="8" fillId="5" borderId="3" xfId="1" applyFont="1" applyFill="1" applyBorder="1" applyAlignment="1">
      <alignment horizontal="center" vertical="center"/>
    </xf>
    <xf numFmtId="41" fontId="8" fillId="5" borderId="35" xfId="1" applyFont="1" applyFill="1" applyBorder="1" applyAlignment="1">
      <alignment horizontal="center" vertical="center"/>
    </xf>
    <xf numFmtId="41" fontId="3" fillId="5" borderId="18" xfId="1" applyFont="1" applyFill="1" applyBorder="1" applyAlignment="1">
      <alignment horizontal="center" vertical="center" wrapText="1"/>
    </xf>
    <xf numFmtId="41" fontId="3" fillId="5" borderId="20" xfId="1" applyFont="1" applyFill="1" applyBorder="1" applyAlignment="1">
      <alignment horizontal="center" vertical="center" wrapText="1"/>
    </xf>
    <xf numFmtId="41" fontId="3" fillId="5" borderId="15" xfId="1" applyFont="1" applyFill="1" applyBorder="1" applyAlignment="1">
      <alignment horizontal="center" vertical="center" wrapText="1"/>
    </xf>
    <xf numFmtId="41" fontId="8" fillId="5" borderId="50" xfId="1" applyFont="1" applyFill="1" applyBorder="1" applyAlignment="1">
      <alignment horizontal="center" vertical="center"/>
    </xf>
    <xf numFmtId="41" fontId="8" fillId="5" borderId="85" xfId="1" applyFont="1" applyFill="1" applyBorder="1" applyAlignment="1">
      <alignment horizontal="center" vertical="center"/>
    </xf>
    <xf numFmtId="0" fontId="3" fillId="0" borderId="88" xfId="0" applyFont="1" applyBorder="1" applyAlignment="1">
      <alignment horizontal="center" vertical="center" wrapText="1"/>
    </xf>
    <xf numFmtId="0" fontId="3" fillId="0" borderId="89" xfId="0" applyFont="1" applyBorder="1" applyAlignment="1">
      <alignment horizontal="center" vertical="center" wrapText="1"/>
    </xf>
    <xf numFmtId="0" fontId="3" fillId="0" borderId="90" xfId="0" applyFont="1" applyBorder="1" applyAlignment="1">
      <alignment horizontal="center" vertical="center" wrapText="1"/>
    </xf>
    <xf numFmtId="176" fontId="3" fillId="16" borderId="34" xfId="0" applyNumberFormat="1" applyFont="1" applyFill="1" applyBorder="1" applyAlignment="1">
      <alignment horizontal="center" vertical="center"/>
    </xf>
    <xf numFmtId="176" fontId="3" fillId="16" borderId="33" xfId="0" applyNumberFormat="1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48" xfId="0" applyFont="1" applyFill="1" applyBorder="1" applyAlignment="1">
      <alignment horizontal="center" vertical="center"/>
    </xf>
    <xf numFmtId="176" fontId="3" fillId="5" borderId="30" xfId="0" applyNumberFormat="1" applyFont="1" applyFill="1" applyBorder="1" applyAlignment="1">
      <alignment horizontal="center" vertical="center"/>
    </xf>
    <xf numFmtId="176" fontId="3" fillId="5" borderId="31" xfId="0" applyNumberFormat="1" applyFont="1" applyFill="1" applyBorder="1" applyAlignment="1">
      <alignment horizontal="center" vertical="center"/>
    </xf>
    <xf numFmtId="176" fontId="3" fillId="5" borderId="26" xfId="0" applyNumberFormat="1" applyFont="1" applyFill="1" applyBorder="1" applyAlignment="1">
      <alignment horizontal="center" vertical="center"/>
    </xf>
    <xf numFmtId="176" fontId="3" fillId="5" borderId="27" xfId="0" applyNumberFormat="1" applyFont="1" applyFill="1" applyBorder="1" applyAlignment="1">
      <alignment horizontal="center" vertical="center"/>
    </xf>
    <xf numFmtId="41" fontId="3" fillId="16" borderId="34" xfId="1" applyFont="1" applyFill="1" applyBorder="1" applyAlignment="1">
      <alignment horizontal="center" vertical="center"/>
    </xf>
    <xf numFmtId="41" fontId="3" fillId="16" borderId="33" xfId="1" applyFont="1" applyFill="1" applyBorder="1" applyAlignment="1">
      <alignment horizontal="center" vertical="center"/>
    </xf>
    <xf numFmtId="176" fontId="3" fillId="16" borderId="41" xfId="0" applyNumberFormat="1" applyFont="1" applyFill="1" applyBorder="1" applyAlignment="1">
      <alignment horizontal="center" vertical="center"/>
    </xf>
    <xf numFmtId="176" fontId="3" fillId="16" borderId="42" xfId="0" applyNumberFormat="1" applyFont="1" applyFill="1" applyBorder="1" applyAlignment="1">
      <alignment horizontal="center" vertical="center"/>
    </xf>
    <xf numFmtId="0" fontId="3" fillId="0" borderId="88" xfId="0" applyFont="1" applyBorder="1" applyAlignment="1">
      <alignment horizontal="center" vertical="center"/>
    </xf>
    <xf numFmtId="0" fontId="3" fillId="0" borderId="89" xfId="0" applyFont="1" applyBorder="1" applyAlignment="1">
      <alignment horizontal="center" vertical="center"/>
    </xf>
    <xf numFmtId="0" fontId="3" fillId="0" borderId="90" xfId="0" applyFont="1" applyBorder="1" applyAlignment="1">
      <alignment horizontal="center" vertical="center"/>
    </xf>
    <xf numFmtId="41" fontId="3" fillId="16" borderId="41" xfId="1" applyFont="1" applyFill="1" applyBorder="1" applyAlignment="1">
      <alignment horizontal="center" vertical="center"/>
    </xf>
    <xf numFmtId="41" fontId="3" fillId="16" borderId="42" xfId="1" applyFont="1" applyFill="1" applyBorder="1" applyAlignment="1">
      <alignment horizontal="center" vertical="center"/>
    </xf>
    <xf numFmtId="0" fontId="91" fillId="5" borderId="32" xfId="0" applyFont="1" applyFill="1" applyBorder="1" applyAlignment="1">
      <alignment horizontal="center" vertical="center"/>
    </xf>
    <xf numFmtId="0" fontId="91" fillId="5" borderId="16" xfId="0" applyFont="1" applyFill="1" applyBorder="1" applyAlignment="1">
      <alignment horizontal="center" vertical="center"/>
    </xf>
    <xf numFmtId="0" fontId="91" fillId="5" borderId="56" xfId="0" applyFont="1" applyFill="1" applyBorder="1" applyAlignment="1">
      <alignment horizontal="center" vertical="center"/>
    </xf>
    <xf numFmtId="176" fontId="91" fillId="5" borderId="30" xfId="0" applyNumberFormat="1" applyFont="1" applyFill="1" applyBorder="1" applyAlignment="1">
      <alignment horizontal="center" vertical="center"/>
    </xf>
    <xf numFmtId="176" fontId="91" fillId="5" borderId="31" xfId="0" applyNumberFormat="1" applyFont="1" applyFill="1" applyBorder="1" applyAlignment="1">
      <alignment horizontal="center" vertical="center"/>
    </xf>
    <xf numFmtId="176" fontId="91" fillId="5" borderId="23" xfId="0" applyNumberFormat="1" applyFont="1" applyFill="1" applyBorder="1" applyAlignment="1">
      <alignment horizontal="center" vertical="center"/>
    </xf>
    <xf numFmtId="176" fontId="91" fillId="5" borderId="24" xfId="0" applyNumberFormat="1" applyFont="1" applyFill="1" applyBorder="1" applyAlignment="1">
      <alignment horizontal="center" vertical="center"/>
    </xf>
    <xf numFmtId="176" fontId="91" fillId="5" borderId="84" xfId="0" applyNumberFormat="1" applyFont="1" applyFill="1" applyBorder="1" applyAlignment="1">
      <alignment horizontal="center" vertical="center"/>
    </xf>
    <xf numFmtId="176" fontId="91" fillId="5" borderId="76" xfId="0" applyNumberFormat="1" applyFont="1" applyFill="1" applyBorder="1" applyAlignment="1">
      <alignment horizontal="center" vertical="center"/>
    </xf>
    <xf numFmtId="41" fontId="6" fillId="16" borderId="34" xfId="1" applyFont="1" applyFill="1" applyBorder="1" applyAlignment="1">
      <alignment horizontal="center" vertical="center"/>
    </xf>
    <xf numFmtId="41" fontId="6" fillId="16" borderId="33" xfId="1" applyFont="1" applyFill="1" applyBorder="1" applyAlignment="1">
      <alignment horizontal="center" vertical="center"/>
    </xf>
    <xf numFmtId="41" fontId="11" fillId="43" borderId="52" xfId="1" applyFont="1" applyFill="1" applyBorder="1" applyAlignment="1">
      <alignment horizontal="center" vertical="center"/>
    </xf>
    <xf numFmtId="41" fontId="11" fillId="43" borderId="54" xfId="1" applyFont="1" applyFill="1" applyBorder="1" applyAlignment="1">
      <alignment horizontal="center" vertical="center"/>
    </xf>
    <xf numFmtId="41" fontId="7" fillId="2" borderId="11" xfId="1" applyFont="1" applyFill="1" applyBorder="1" applyAlignment="1">
      <alignment horizontal="center" vertical="center" wrapText="1"/>
    </xf>
    <xf numFmtId="41" fontId="7" fillId="2" borderId="12" xfId="1" applyFont="1" applyFill="1" applyBorder="1" applyAlignment="1">
      <alignment horizontal="center" vertical="center" wrapText="1"/>
    </xf>
    <xf numFmtId="41" fontId="7" fillId="2" borderId="13" xfId="1" applyFont="1" applyFill="1" applyBorder="1" applyAlignment="1">
      <alignment horizontal="center" vertical="center" wrapText="1"/>
    </xf>
    <xf numFmtId="41" fontId="7" fillId="2" borderId="19" xfId="1" applyFont="1" applyFill="1" applyBorder="1" applyAlignment="1">
      <alignment horizontal="center" vertical="center" wrapText="1"/>
    </xf>
    <xf numFmtId="41" fontId="7" fillId="2" borderId="0" xfId="1" applyFont="1" applyFill="1" applyBorder="1" applyAlignment="1">
      <alignment horizontal="center" vertical="center" wrapText="1"/>
    </xf>
    <xf numFmtId="41" fontId="7" fillId="2" borderId="20" xfId="1" applyFont="1" applyFill="1" applyBorder="1" applyAlignment="1">
      <alignment horizontal="center" vertical="center" wrapText="1"/>
    </xf>
    <xf numFmtId="41" fontId="7" fillId="2" borderId="29" xfId="1" applyFont="1" applyFill="1" applyBorder="1" applyAlignment="1">
      <alignment horizontal="center" vertical="center" wrapText="1"/>
    </xf>
    <xf numFmtId="41" fontId="7" fillId="2" borderId="25" xfId="1" applyFont="1" applyFill="1" applyBorder="1" applyAlignment="1">
      <alignment horizontal="center" vertical="center" wrapText="1"/>
    </xf>
    <xf numFmtId="41" fontId="7" fillId="2" borderId="28" xfId="1" applyFont="1" applyFill="1" applyBorder="1" applyAlignment="1">
      <alignment horizontal="center" vertical="center" wrapText="1"/>
    </xf>
    <xf numFmtId="41" fontId="5" fillId="2" borderId="30" xfId="1" applyFont="1" applyFill="1" applyBorder="1" applyAlignment="1">
      <alignment horizontal="center" vertical="center"/>
    </xf>
    <xf numFmtId="41" fontId="5" fillId="2" borderId="12" xfId="1" applyFont="1" applyFill="1" applyBorder="1" applyAlignment="1">
      <alignment horizontal="center" vertical="center"/>
    </xf>
    <xf numFmtId="41" fontId="5" fillId="2" borderId="31" xfId="1" applyFont="1" applyFill="1" applyBorder="1" applyAlignment="1">
      <alignment horizontal="center" vertical="center"/>
    </xf>
    <xf numFmtId="41" fontId="5" fillId="2" borderId="26" xfId="1" applyFont="1" applyFill="1" applyBorder="1" applyAlignment="1">
      <alignment horizontal="center" vertical="center"/>
    </xf>
    <xf numFmtId="41" fontId="5" fillId="2" borderId="14" xfId="1" applyFont="1" applyFill="1" applyBorder="1" applyAlignment="1">
      <alignment horizontal="center" vertical="center"/>
    </xf>
    <xf numFmtId="41" fontId="5" fillId="2" borderId="27" xfId="1" applyFont="1" applyFill="1" applyBorder="1" applyAlignment="1">
      <alignment horizontal="center" vertical="center"/>
    </xf>
    <xf numFmtId="41" fontId="3" fillId="23" borderId="39" xfId="1" applyFont="1" applyFill="1" applyBorder="1" applyAlignment="1">
      <alignment horizontal="center" vertical="center"/>
    </xf>
    <xf numFmtId="41" fontId="3" fillId="23" borderId="40" xfId="1" applyFont="1" applyFill="1" applyBorder="1" applyAlignment="1">
      <alignment horizontal="center" vertical="center"/>
    </xf>
    <xf numFmtId="41" fontId="6" fillId="5" borderId="82" xfId="1" applyFont="1" applyFill="1" applyBorder="1" applyAlignment="1">
      <alignment horizontal="center" vertical="center"/>
    </xf>
    <xf numFmtId="41" fontId="6" fillId="5" borderId="2" xfId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41" fontId="5" fillId="10" borderId="11" xfId="1" applyFont="1" applyFill="1" applyBorder="1" applyAlignment="1">
      <alignment horizontal="center" vertical="center"/>
    </xf>
    <xf numFmtId="41" fontId="5" fillId="10" borderId="12" xfId="1" applyFont="1" applyFill="1" applyBorder="1" applyAlignment="1">
      <alignment horizontal="center" vertical="center"/>
    </xf>
    <xf numFmtId="41" fontId="5" fillId="10" borderId="13" xfId="1" applyFont="1" applyFill="1" applyBorder="1" applyAlignment="1">
      <alignment horizontal="center" vertical="center"/>
    </xf>
    <xf numFmtId="41" fontId="5" fillId="10" borderId="29" xfId="1" applyFont="1" applyFill="1" applyBorder="1" applyAlignment="1">
      <alignment horizontal="center" vertical="center"/>
    </xf>
    <xf numFmtId="41" fontId="5" fillId="10" borderId="25" xfId="1" applyFont="1" applyFill="1" applyBorder="1" applyAlignment="1">
      <alignment horizontal="center" vertical="center"/>
    </xf>
    <xf numFmtId="41" fontId="5" fillId="10" borderId="28" xfId="1" applyFont="1" applyFill="1" applyBorder="1" applyAlignment="1">
      <alignment horizontal="center" vertical="center"/>
    </xf>
    <xf numFmtId="41" fontId="5" fillId="2" borderId="11" xfId="1" applyFont="1" applyFill="1" applyBorder="1" applyAlignment="1">
      <alignment horizontal="center" vertical="center"/>
    </xf>
    <xf numFmtId="41" fontId="5" fillId="2" borderId="13" xfId="1" applyFont="1" applyFill="1" applyBorder="1" applyAlignment="1">
      <alignment horizontal="center" vertical="center"/>
    </xf>
    <xf numFmtId="41" fontId="5" fillId="2" borderId="102" xfId="1" applyFont="1" applyFill="1" applyBorder="1" applyAlignment="1">
      <alignment horizontal="center" vertical="center"/>
    </xf>
    <xf numFmtId="41" fontId="5" fillId="2" borderId="15" xfId="1" applyFont="1" applyFill="1" applyBorder="1" applyAlignment="1">
      <alignment horizontal="center" vertical="center"/>
    </xf>
    <xf numFmtId="41" fontId="5" fillId="3" borderId="11" xfId="1" applyFont="1" applyFill="1" applyBorder="1" applyAlignment="1">
      <alignment horizontal="center" vertical="center"/>
    </xf>
    <xf numFmtId="41" fontId="5" fillId="3" borderId="13" xfId="1" applyFont="1" applyFill="1" applyBorder="1" applyAlignment="1">
      <alignment horizontal="center" vertical="center"/>
    </xf>
    <xf numFmtId="41" fontId="5" fillId="3" borderId="102" xfId="1" applyFont="1" applyFill="1" applyBorder="1" applyAlignment="1">
      <alignment horizontal="center" vertical="center"/>
    </xf>
    <xf numFmtId="41" fontId="5" fillId="3" borderId="15" xfId="1" applyFont="1" applyFill="1" applyBorder="1" applyAlignment="1">
      <alignment horizontal="center" vertical="center"/>
    </xf>
    <xf numFmtId="41" fontId="5" fillId="4" borderId="11" xfId="1" applyFont="1" applyFill="1" applyBorder="1" applyAlignment="1">
      <alignment horizontal="center" vertical="center"/>
    </xf>
    <xf numFmtId="41" fontId="5" fillId="4" borderId="13" xfId="1" applyFont="1" applyFill="1" applyBorder="1" applyAlignment="1">
      <alignment horizontal="center" vertical="center"/>
    </xf>
    <xf numFmtId="41" fontId="5" fillId="4" borderId="102" xfId="1" applyFont="1" applyFill="1" applyBorder="1" applyAlignment="1">
      <alignment horizontal="center" vertical="center"/>
    </xf>
    <xf numFmtId="41" fontId="5" fillId="4" borderId="15" xfId="1" applyFont="1" applyFill="1" applyBorder="1" applyAlignment="1">
      <alignment horizontal="center" vertical="center"/>
    </xf>
    <xf numFmtId="41" fontId="5" fillId="4" borderId="30" xfId="1" applyFont="1" applyFill="1" applyBorder="1" applyAlignment="1">
      <alignment horizontal="center" vertical="center"/>
    </xf>
    <xf numFmtId="41" fontId="5" fillId="4" borderId="12" xfId="1" applyFont="1" applyFill="1" applyBorder="1" applyAlignment="1">
      <alignment horizontal="center" vertical="center"/>
    </xf>
    <xf numFmtId="41" fontId="5" fillId="4" borderId="26" xfId="1" applyFont="1" applyFill="1" applyBorder="1" applyAlignment="1">
      <alignment horizontal="center" vertical="center"/>
    </xf>
    <xf numFmtId="41" fontId="5" fillId="4" borderId="14" xfId="1" applyFont="1" applyFill="1" applyBorder="1" applyAlignment="1">
      <alignment horizontal="center" vertical="center"/>
    </xf>
    <xf numFmtId="41" fontId="5" fillId="3" borderId="30" xfId="1" applyFont="1" applyFill="1" applyBorder="1" applyAlignment="1">
      <alignment horizontal="center" vertical="center"/>
    </xf>
    <xf numFmtId="41" fontId="5" fillId="3" borderId="12" xfId="1" applyFont="1" applyFill="1" applyBorder="1" applyAlignment="1">
      <alignment horizontal="center" vertical="center"/>
    </xf>
    <xf numFmtId="41" fontId="5" fillId="3" borderId="31" xfId="1" applyFont="1" applyFill="1" applyBorder="1" applyAlignment="1">
      <alignment horizontal="center" vertical="center"/>
    </xf>
    <xf numFmtId="41" fontId="5" fillId="3" borderId="26" xfId="1" applyFont="1" applyFill="1" applyBorder="1" applyAlignment="1">
      <alignment horizontal="center" vertical="center"/>
    </xf>
    <xf numFmtId="41" fontId="5" fillId="3" borderId="14" xfId="1" applyFont="1" applyFill="1" applyBorder="1" applyAlignment="1">
      <alignment horizontal="center" vertical="center"/>
    </xf>
    <xf numFmtId="41" fontId="5" fillId="3" borderId="27" xfId="1" applyFont="1" applyFill="1" applyBorder="1" applyAlignment="1">
      <alignment horizontal="center" vertical="center"/>
    </xf>
    <xf numFmtId="41" fontId="3" fillId="5" borderId="50" xfId="1" applyFont="1" applyFill="1" applyBorder="1" applyAlignment="1">
      <alignment horizontal="center" vertical="center"/>
    </xf>
    <xf numFmtId="41" fontId="3" fillId="5" borderId="81" xfId="1" applyFont="1" applyFill="1" applyBorder="1" applyAlignment="1">
      <alignment horizontal="center" vertical="center"/>
    </xf>
    <xf numFmtId="41" fontId="3" fillId="5" borderId="85" xfId="1" applyFont="1" applyFill="1" applyBorder="1" applyAlignment="1">
      <alignment horizontal="center" vertical="center"/>
    </xf>
    <xf numFmtId="41" fontId="3" fillId="5" borderId="10" xfId="1" applyFont="1" applyFill="1" applyBorder="1" applyAlignment="1">
      <alignment horizontal="center" vertical="center"/>
    </xf>
    <xf numFmtId="41" fontId="3" fillId="5" borderId="16" xfId="1" applyFont="1" applyFill="1" applyBorder="1" applyAlignment="1">
      <alignment horizontal="center" vertical="center"/>
    </xf>
    <xf numFmtId="41" fontId="3" fillId="5" borderId="56" xfId="1" applyFont="1" applyFill="1" applyBorder="1" applyAlignment="1">
      <alignment horizontal="center" vertical="center"/>
    </xf>
    <xf numFmtId="0" fontId="85" fillId="12" borderId="3" xfId="0" applyFont="1" applyFill="1" applyBorder="1" applyAlignment="1">
      <alignment horizontal="center" vertical="center"/>
    </xf>
    <xf numFmtId="0" fontId="85" fillId="12" borderId="2" xfId="0" applyFont="1" applyFill="1" applyBorder="1" applyAlignment="1">
      <alignment horizontal="center" vertical="center"/>
    </xf>
    <xf numFmtId="41" fontId="84" fillId="7" borderId="1" xfId="1" applyFont="1" applyFill="1" applyBorder="1" applyAlignment="1">
      <alignment horizontal="center" vertical="center"/>
    </xf>
    <xf numFmtId="41" fontId="84" fillId="35" borderId="1" xfId="1" applyFont="1" applyFill="1" applyBorder="1" applyAlignment="1">
      <alignment horizontal="center" vertical="center"/>
    </xf>
    <xf numFmtId="41" fontId="84" fillId="6" borderId="1" xfId="1" applyFont="1" applyFill="1" applyBorder="1" applyAlignment="1">
      <alignment horizontal="center" vertical="center" wrapText="1"/>
    </xf>
    <xf numFmtId="41" fontId="84" fillId="6" borderId="1" xfId="1" applyFont="1" applyFill="1" applyBorder="1" applyAlignment="1">
      <alignment horizontal="center" vertical="center"/>
    </xf>
    <xf numFmtId="41" fontId="84" fillId="22" borderId="1" xfId="1" applyFont="1" applyFill="1" applyBorder="1" applyAlignment="1">
      <alignment horizontal="center" vertical="center" wrapText="1"/>
    </xf>
    <xf numFmtId="41" fontId="84" fillId="22" borderId="1" xfId="1" applyFont="1" applyFill="1" applyBorder="1" applyAlignment="1">
      <alignment horizontal="center" vertical="center"/>
    </xf>
    <xf numFmtId="0" fontId="86" fillId="12" borderId="3" xfId="0" applyFont="1" applyFill="1" applyBorder="1" applyAlignment="1">
      <alignment horizontal="center" vertical="center"/>
    </xf>
    <xf numFmtId="0" fontId="86" fillId="12" borderId="2" xfId="0" applyFont="1" applyFill="1" applyBorder="1" applyAlignment="1">
      <alignment horizontal="center" vertical="center"/>
    </xf>
    <xf numFmtId="41" fontId="84" fillId="35" borderId="34" xfId="1" applyFont="1" applyFill="1" applyBorder="1" applyAlignment="1">
      <alignment horizontal="center" vertical="center"/>
    </xf>
    <xf numFmtId="41" fontId="84" fillId="35" borderId="33" xfId="1" applyFont="1" applyFill="1" applyBorder="1" applyAlignment="1">
      <alignment horizontal="center" vertical="center"/>
    </xf>
    <xf numFmtId="41" fontId="84" fillId="7" borderId="34" xfId="1" applyFont="1" applyFill="1" applyBorder="1" applyAlignment="1">
      <alignment horizontal="center" vertical="center"/>
    </xf>
    <xf numFmtId="41" fontId="84" fillId="7" borderId="33" xfId="1" applyFont="1" applyFill="1" applyBorder="1" applyAlignment="1">
      <alignment horizontal="center" vertical="center"/>
    </xf>
    <xf numFmtId="0" fontId="85" fillId="6" borderId="11" xfId="0" applyFont="1" applyFill="1" applyBorder="1" applyAlignment="1">
      <alignment horizontal="center" vertical="center" wrapText="1"/>
    </xf>
    <xf numFmtId="0" fontId="85" fillId="6" borderId="12" xfId="0" applyFont="1" applyFill="1" applyBorder="1" applyAlignment="1">
      <alignment horizontal="center" vertical="center" wrapText="1"/>
    </xf>
    <xf numFmtId="0" fontId="85" fillId="6" borderId="13" xfId="0" applyFont="1" applyFill="1" applyBorder="1" applyAlignment="1">
      <alignment horizontal="center" vertical="center" wrapText="1"/>
    </xf>
    <xf numFmtId="0" fontId="85" fillId="6" borderId="29" xfId="0" applyFont="1" applyFill="1" applyBorder="1" applyAlignment="1">
      <alignment horizontal="center" vertical="center" wrapText="1"/>
    </xf>
    <xf numFmtId="0" fontId="85" fillId="6" borderId="25" xfId="0" applyFont="1" applyFill="1" applyBorder="1" applyAlignment="1">
      <alignment horizontal="center" vertical="center" wrapText="1"/>
    </xf>
    <xf numFmtId="0" fontId="85" fillId="6" borderId="28" xfId="0" applyFont="1" applyFill="1" applyBorder="1" applyAlignment="1">
      <alignment horizontal="center" vertical="center" wrapText="1"/>
    </xf>
    <xf numFmtId="41" fontId="7" fillId="2" borderId="88" xfId="1" applyFont="1" applyFill="1" applyBorder="1" applyAlignment="1">
      <alignment horizontal="center" vertical="center"/>
    </xf>
    <xf numFmtId="41" fontId="7" fillId="2" borderId="89" xfId="1" applyFont="1" applyFill="1" applyBorder="1" applyAlignment="1">
      <alignment horizontal="center" vertical="center"/>
    </xf>
    <xf numFmtId="41" fontId="7" fillId="2" borderId="90" xfId="1" applyFont="1" applyFill="1" applyBorder="1" applyAlignment="1">
      <alignment horizontal="center" vertical="center"/>
    </xf>
    <xf numFmtId="0" fontId="86" fillId="12" borderId="88" xfId="0" applyFont="1" applyFill="1" applyBorder="1" applyAlignment="1">
      <alignment horizontal="center" vertical="center"/>
    </xf>
    <xf numFmtId="0" fontId="86" fillId="12" borderId="90" xfId="0" applyFont="1" applyFill="1" applyBorder="1" applyAlignment="1">
      <alignment horizontal="center" vertical="center"/>
    </xf>
    <xf numFmtId="0" fontId="85" fillId="12" borderId="88" xfId="0" applyFont="1" applyFill="1" applyBorder="1" applyAlignment="1">
      <alignment horizontal="center" vertical="center"/>
    </xf>
    <xf numFmtId="0" fontId="85" fillId="12" borderId="90" xfId="0" applyFont="1" applyFill="1" applyBorder="1" applyAlignment="1">
      <alignment horizontal="center" vertical="center"/>
    </xf>
    <xf numFmtId="41" fontId="84" fillId="6" borderId="3" xfId="1" applyFont="1" applyFill="1" applyBorder="1" applyAlignment="1">
      <alignment horizontal="center" vertical="center" wrapText="1"/>
    </xf>
    <xf numFmtId="41" fontId="84" fillId="6" borderId="2" xfId="1" applyFont="1" applyFill="1" applyBorder="1" applyAlignment="1">
      <alignment horizontal="center" vertical="center" wrapText="1"/>
    </xf>
    <xf numFmtId="41" fontId="84" fillId="22" borderId="3" xfId="1" applyFont="1" applyFill="1" applyBorder="1" applyAlignment="1">
      <alignment horizontal="center" vertical="center" wrapText="1"/>
    </xf>
    <xf numFmtId="41" fontId="84" fillId="22" borderId="2" xfId="1" applyFont="1" applyFill="1" applyBorder="1" applyAlignment="1">
      <alignment horizontal="center" vertical="center" wrapText="1"/>
    </xf>
    <xf numFmtId="41" fontId="84" fillId="22" borderId="34" xfId="1" applyFont="1" applyFill="1" applyBorder="1" applyAlignment="1">
      <alignment horizontal="center" vertical="center"/>
    </xf>
    <xf numFmtId="41" fontId="84" fillId="22" borderId="33" xfId="1" applyFont="1" applyFill="1" applyBorder="1" applyAlignment="1">
      <alignment horizontal="center" vertical="center"/>
    </xf>
    <xf numFmtId="41" fontId="10" fillId="37" borderId="32" xfId="1" applyFont="1" applyFill="1" applyBorder="1" applyAlignment="1">
      <alignment horizontal="center" vertical="center"/>
    </xf>
    <xf numFmtId="41" fontId="10" fillId="37" borderId="56" xfId="1" applyFont="1" applyFill="1" applyBorder="1" applyAlignment="1">
      <alignment horizontal="center" vertical="center"/>
    </xf>
    <xf numFmtId="41" fontId="10" fillId="39" borderId="82" xfId="1" applyFont="1" applyFill="1" applyBorder="1" applyAlignment="1">
      <alignment horizontal="center" vertical="center"/>
    </xf>
    <xf numFmtId="41" fontId="10" fillId="39" borderId="35" xfId="1" applyFont="1" applyFill="1" applyBorder="1" applyAlignment="1">
      <alignment horizontal="center" vertical="center"/>
    </xf>
    <xf numFmtId="0" fontId="88" fillId="16" borderId="11" xfId="0" applyFont="1" applyFill="1" applyBorder="1" applyAlignment="1">
      <alignment horizontal="center" vertical="center" wrapText="1"/>
    </xf>
    <xf numFmtId="0" fontId="88" fillId="16" borderId="12" xfId="0" applyFont="1" applyFill="1" applyBorder="1" applyAlignment="1">
      <alignment horizontal="center" vertical="center" wrapText="1"/>
    </xf>
    <xf numFmtId="0" fontId="88" fillId="16" borderId="13" xfId="0" applyFont="1" applyFill="1" applyBorder="1" applyAlignment="1">
      <alignment horizontal="center" vertical="center" wrapText="1"/>
    </xf>
    <xf numFmtId="0" fontId="88" fillId="16" borderId="102" xfId="0" applyFont="1" applyFill="1" applyBorder="1" applyAlignment="1">
      <alignment horizontal="center" vertical="center" wrapText="1"/>
    </xf>
    <xf numFmtId="0" fontId="88" fillId="16" borderId="14" xfId="0" applyFont="1" applyFill="1" applyBorder="1" applyAlignment="1">
      <alignment horizontal="center" vertical="center" wrapText="1"/>
    </xf>
    <xf numFmtId="0" fontId="88" fillId="16" borderId="15" xfId="0" applyFont="1" applyFill="1" applyBorder="1" applyAlignment="1">
      <alignment horizontal="center" vertical="center" wrapText="1"/>
    </xf>
    <xf numFmtId="41" fontId="10" fillId="33" borderId="83" xfId="1" applyFont="1" applyFill="1" applyBorder="1" applyAlignment="1">
      <alignment horizontal="center" vertical="center"/>
    </xf>
    <xf numFmtId="41" fontId="10" fillId="33" borderId="85" xfId="1" applyFont="1" applyFill="1" applyBorder="1" applyAlignment="1">
      <alignment horizontal="center" vertical="center"/>
    </xf>
    <xf numFmtId="0" fontId="85" fillId="6" borderId="51" xfId="0" applyFont="1" applyFill="1" applyBorder="1" applyAlignment="1">
      <alignment horizontal="center" vertical="center" wrapText="1"/>
    </xf>
    <xf numFmtId="0" fontId="85" fillId="6" borderId="17" xfId="0" applyFont="1" applyFill="1" applyBorder="1" applyAlignment="1">
      <alignment horizontal="center" vertical="center" wrapText="1"/>
    </xf>
    <xf numFmtId="0" fontId="85" fillId="6" borderId="22" xfId="0" applyFont="1" applyFill="1" applyBorder="1" applyAlignment="1">
      <alignment horizontal="center" vertical="center" wrapText="1"/>
    </xf>
    <xf numFmtId="0" fontId="85" fillId="6" borderId="76" xfId="0" applyFont="1" applyFill="1" applyBorder="1" applyAlignment="1">
      <alignment horizontal="center" vertical="center" wrapText="1"/>
    </xf>
    <xf numFmtId="0" fontId="85" fillId="43" borderId="21" xfId="0" applyFont="1" applyFill="1" applyBorder="1" applyAlignment="1">
      <alignment horizontal="center" vertical="center" wrapText="1"/>
    </xf>
    <xf numFmtId="0" fontId="85" fillId="43" borderId="17" xfId="0" applyFont="1" applyFill="1" applyBorder="1" applyAlignment="1">
      <alignment horizontal="center" vertical="center" wrapText="1"/>
    </xf>
    <xf numFmtId="0" fontId="85" fillId="43" borderId="18" xfId="0" applyFont="1" applyFill="1" applyBorder="1" applyAlignment="1">
      <alignment horizontal="center" vertical="center" wrapText="1"/>
    </xf>
    <xf numFmtId="0" fontId="85" fillId="43" borderId="84" xfId="0" applyFont="1" applyFill="1" applyBorder="1" applyAlignment="1">
      <alignment horizontal="center" vertical="center" wrapText="1"/>
    </xf>
    <xf numFmtId="0" fontId="85" fillId="43" borderId="25" xfId="0" applyFont="1" applyFill="1" applyBorder="1" applyAlignment="1">
      <alignment horizontal="center" vertical="center" wrapText="1"/>
    </xf>
    <xf numFmtId="0" fontId="85" fillId="43" borderId="28" xfId="0" applyFont="1" applyFill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center"/>
    </xf>
    <xf numFmtId="0" fontId="85" fillId="0" borderId="43" xfId="0" applyFont="1" applyBorder="1" applyAlignment="1">
      <alignment horizontal="center" vertical="center"/>
    </xf>
    <xf numFmtId="0" fontId="85" fillId="0" borderId="1" xfId="0" applyFont="1" applyBorder="1" applyAlignment="1">
      <alignment horizontal="center" vertical="center" wrapText="1"/>
    </xf>
    <xf numFmtId="0" fontId="85" fillId="0" borderId="1" xfId="0" applyFont="1" applyBorder="1" applyAlignment="1">
      <alignment horizontal="center" vertical="center"/>
    </xf>
    <xf numFmtId="0" fontId="89" fillId="18" borderId="11" xfId="0" applyFont="1" applyFill="1" applyBorder="1" applyAlignment="1">
      <alignment horizontal="center" vertical="center" wrapText="1"/>
    </xf>
    <xf numFmtId="0" fontId="89" fillId="18" borderId="12" xfId="0" applyFont="1" applyFill="1" applyBorder="1" applyAlignment="1">
      <alignment horizontal="center" vertical="center" wrapText="1"/>
    </xf>
    <xf numFmtId="0" fontId="89" fillId="18" borderId="13" xfId="0" applyFont="1" applyFill="1" applyBorder="1" applyAlignment="1">
      <alignment horizontal="center" vertical="center" wrapText="1"/>
    </xf>
    <xf numFmtId="0" fontId="89" fillId="18" borderId="29" xfId="0" applyFont="1" applyFill="1" applyBorder="1" applyAlignment="1">
      <alignment horizontal="center" vertical="center" wrapText="1"/>
    </xf>
    <xf numFmtId="0" fontId="89" fillId="18" borderId="25" xfId="0" applyFont="1" applyFill="1" applyBorder="1" applyAlignment="1">
      <alignment horizontal="center" vertical="center" wrapText="1"/>
    </xf>
    <xf numFmtId="0" fontId="89" fillId="18" borderId="28" xfId="0" applyFont="1" applyFill="1" applyBorder="1" applyAlignment="1">
      <alignment horizontal="center" vertical="center" wrapText="1"/>
    </xf>
    <xf numFmtId="0" fontId="85" fillId="43" borderId="11" xfId="0" applyFont="1" applyFill="1" applyBorder="1" applyAlignment="1">
      <alignment horizontal="center" vertical="center" wrapText="1"/>
    </xf>
    <xf numFmtId="0" fontId="85" fillId="43" borderId="12" xfId="0" applyFont="1" applyFill="1" applyBorder="1" applyAlignment="1">
      <alignment horizontal="center" vertical="center" wrapText="1"/>
    </xf>
    <xf numFmtId="0" fontId="85" fillId="43" borderId="13" xfId="0" applyFont="1" applyFill="1" applyBorder="1" applyAlignment="1">
      <alignment horizontal="center" vertical="center" wrapText="1"/>
    </xf>
    <xf numFmtId="0" fontId="85" fillId="43" borderId="29" xfId="0" applyFont="1" applyFill="1" applyBorder="1" applyAlignment="1">
      <alignment horizontal="center" vertical="center" wrapText="1"/>
    </xf>
    <xf numFmtId="41" fontId="7" fillId="2" borderId="3" xfId="1" applyFont="1" applyFill="1" applyBorder="1" applyAlignment="1">
      <alignment horizontal="center" vertical="center"/>
    </xf>
    <xf numFmtId="41" fontId="7" fillId="2" borderId="43" xfId="1" applyFont="1" applyFill="1" applyBorder="1" applyAlignment="1">
      <alignment horizontal="center" vertical="center"/>
    </xf>
    <xf numFmtId="41" fontId="7" fillId="2" borderId="2" xfId="1" applyFont="1" applyFill="1" applyBorder="1" applyAlignment="1">
      <alignment horizontal="center" vertical="center"/>
    </xf>
    <xf numFmtId="41" fontId="7" fillId="14" borderId="21" xfId="1" applyFont="1" applyFill="1" applyBorder="1" applyAlignment="1">
      <alignment horizontal="center" vertical="center"/>
    </xf>
    <xf numFmtId="41" fontId="7" fillId="14" borderId="17" xfId="1" applyFont="1" applyFill="1" applyBorder="1" applyAlignment="1">
      <alignment horizontal="center" vertical="center"/>
    </xf>
    <xf numFmtId="41" fontId="7" fillId="14" borderId="22" xfId="1" applyFont="1" applyFill="1" applyBorder="1" applyAlignment="1">
      <alignment horizontal="center" vertical="center"/>
    </xf>
    <xf numFmtId="41" fontId="7" fillId="14" borderId="23" xfId="1" applyFont="1" applyFill="1" applyBorder="1" applyAlignment="1">
      <alignment horizontal="center" vertical="center"/>
    </xf>
    <xf numFmtId="41" fontId="7" fillId="14" borderId="0" xfId="1" applyFont="1" applyFill="1" applyBorder="1" applyAlignment="1">
      <alignment horizontal="center" vertical="center"/>
    </xf>
    <xf numFmtId="41" fontId="7" fillId="14" borderId="24" xfId="1" applyFont="1" applyFill="1" applyBorder="1" applyAlignment="1">
      <alignment horizontal="center" vertical="center"/>
    </xf>
    <xf numFmtId="41" fontId="7" fillId="14" borderId="26" xfId="1" applyFont="1" applyFill="1" applyBorder="1" applyAlignment="1">
      <alignment horizontal="center" vertical="center"/>
    </xf>
    <xf numFmtId="41" fontId="7" fillId="14" borderId="14" xfId="1" applyFont="1" applyFill="1" applyBorder="1" applyAlignment="1">
      <alignment horizontal="center" vertical="center"/>
    </xf>
    <xf numFmtId="41" fontId="7" fillId="14" borderId="27" xfId="1" applyFont="1" applyFill="1" applyBorder="1" applyAlignment="1">
      <alignment horizontal="center" vertical="center"/>
    </xf>
    <xf numFmtId="41" fontId="7" fillId="36" borderId="21" xfId="1" applyFont="1" applyFill="1" applyBorder="1" applyAlignment="1">
      <alignment horizontal="center" vertical="center"/>
    </xf>
    <xf numFmtId="41" fontId="7" fillId="36" borderId="17" xfId="1" applyFont="1" applyFill="1" applyBorder="1" applyAlignment="1">
      <alignment horizontal="center" vertical="center"/>
    </xf>
    <xf numFmtId="41" fontId="7" fillId="36" borderId="22" xfId="1" applyFont="1" applyFill="1" applyBorder="1" applyAlignment="1">
      <alignment horizontal="center" vertical="center"/>
    </xf>
    <xf numFmtId="41" fontId="7" fillId="36" borderId="23" xfId="1" applyFont="1" applyFill="1" applyBorder="1" applyAlignment="1">
      <alignment horizontal="center" vertical="center"/>
    </xf>
    <xf numFmtId="41" fontId="7" fillId="36" borderId="0" xfId="1" applyFont="1" applyFill="1" applyBorder="1" applyAlignment="1">
      <alignment horizontal="center" vertical="center"/>
    </xf>
    <xf numFmtId="41" fontId="7" fillId="36" borderId="24" xfId="1" applyFont="1" applyFill="1" applyBorder="1" applyAlignment="1">
      <alignment horizontal="center" vertical="center"/>
    </xf>
    <xf numFmtId="41" fontId="7" fillId="36" borderId="26" xfId="1" applyFont="1" applyFill="1" applyBorder="1" applyAlignment="1">
      <alignment horizontal="center" vertical="center"/>
    </xf>
    <xf numFmtId="41" fontId="7" fillId="36" borderId="14" xfId="1" applyFont="1" applyFill="1" applyBorder="1" applyAlignment="1">
      <alignment horizontal="center" vertical="center"/>
    </xf>
    <xf numFmtId="41" fontId="7" fillId="36" borderId="27" xfId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41" fontId="7" fillId="3" borderId="88" xfId="1" applyFont="1" applyFill="1" applyBorder="1" applyAlignment="1">
      <alignment horizontal="center" vertical="center"/>
    </xf>
    <xf numFmtId="41" fontId="7" fillId="3" borderId="89" xfId="1" applyFont="1" applyFill="1" applyBorder="1" applyAlignment="1">
      <alignment horizontal="center" vertical="center"/>
    </xf>
    <xf numFmtId="41" fontId="7" fillId="3" borderId="90" xfId="1" applyFont="1" applyFill="1" applyBorder="1" applyAlignment="1">
      <alignment horizontal="center" vertical="center"/>
    </xf>
    <xf numFmtId="41" fontId="84" fillId="35" borderId="94" xfId="1" applyFont="1" applyFill="1" applyBorder="1" applyAlignment="1">
      <alignment horizontal="center" vertical="center"/>
    </xf>
    <xf numFmtId="41" fontId="10" fillId="42" borderId="83" xfId="1" applyFont="1" applyFill="1" applyBorder="1" applyAlignment="1">
      <alignment horizontal="center" vertical="center"/>
    </xf>
    <xf numFmtId="41" fontId="10" fillId="42" borderId="85" xfId="1" applyFont="1" applyFill="1" applyBorder="1" applyAlignment="1">
      <alignment horizontal="center" vertical="center"/>
    </xf>
    <xf numFmtId="41" fontId="7" fillId="3" borderId="3" xfId="1" applyFont="1" applyFill="1" applyBorder="1" applyAlignment="1">
      <alignment horizontal="center" vertical="center"/>
    </xf>
    <xf numFmtId="41" fontId="7" fillId="3" borderId="43" xfId="1" applyFont="1" applyFill="1" applyBorder="1" applyAlignment="1">
      <alignment horizontal="center" vertical="center"/>
    </xf>
    <xf numFmtId="41" fontId="7" fillId="3" borderId="2" xfId="1" applyFont="1" applyFill="1" applyBorder="1" applyAlignment="1">
      <alignment horizontal="center" vertical="center"/>
    </xf>
    <xf numFmtId="41" fontId="7" fillId="42" borderId="21" xfId="1" applyFont="1" applyFill="1" applyBorder="1" applyAlignment="1">
      <alignment horizontal="center" vertical="center"/>
    </xf>
    <xf numFmtId="41" fontId="7" fillId="42" borderId="17" xfId="1" applyFont="1" applyFill="1" applyBorder="1" applyAlignment="1">
      <alignment horizontal="center" vertical="center"/>
    </xf>
    <xf numFmtId="41" fontId="7" fillId="42" borderId="22" xfId="1" applyFont="1" applyFill="1" applyBorder="1" applyAlignment="1">
      <alignment horizontal="center" vertical="center"/>
    </xf>
    <xf numFmtId="41" fontId="7" fillId="42" borderId="23" xfId="1" applyFont="1" applyFill="1" applyBorder="1" applyAlignment="1">
      <alignment horizontal="center" vertical="center"/>
    </xf>
    <xf numFmtId="41" fontId="7" fillId="42" borderId="0" xfId="1" applyFont="1" applyFill="1" applyBorder="1" applyAlignment="1">
      <alignment horizontal="center" vertical="center"/>
    </xf>
    <xf numFmtId="41" fontId="7" fillId="42" borderId="24" xfId="1" applyFont="1" applyFill="1" applyBorder="1" applyAlignment="1">
      <alignment horizontal="center" vertical="center"/>
    </xf>
    <xf numFmtId="41" fontId="7" fillId="42" borderId="26" xfId="1" applyFont="1" applyFill="1" applyBorder="1" applyAlignment="1">
      <alignment horizontal="center" vertical="center"/>
    </xf>
    <xf numFmtId="41" fontId="7" fillId="42" borderId="14" xfId="1" applyFont="1" applyFill="1" applyBorder="1" applyAlignment="1">
      <alignment horizontal="center" vertical="center"/>
    </xf>
    <xf numFmtId="41" fontId="7" fillId="42" borderId="27" xfId="1" applyFont="1" applyFill="1" applyBorder="1" applyAlignment="1">
      <alignment horizontal="center" vertical="center"/>
    </xf>
    <xf numFmtId="41" fontId="10" fillId="45" borderId="32" xfId="1" applyFont="1" applyFill="1" applyBorder="1" applyAlignment="1">
      <alignment horizontal="center" vertical="center"/>
    </xf>
    <xf numFmtId="41" fontId="10" fillId="45" borderId="56" xfId="1" applyFont="1" applyFill="1" applyBorder="1" applyAlignment="1">
      <alignment horizontal="center" vertical="center"/>
    </xf>
    <xf numFmtId="41" fontId="10" fillId="41" borderId="82" xfId="1" applyFont="1" applyFill="1" applyBorder="1" applyAlignment="1">
      <alignment horizontal="center" vertical="center"/>
    </xf>
    <xf numFmtId="41" fontId="10" fillId="41" borderId="35" xfId="1" applyFont="1" applyFill="1" applyBorder="1" applyAlignment="1">
      <alignment horizontal="center" vertical="center"/>
    </xf>
    <xf numFmtId="41" fontId="7" fillId="41" borderId="21" xfId="1" applyFont="1" applyFill="1" applyBorder="1" applyAlignment="1">
      <alignment horizontal="center" vertical="center"/>
    </xf>
    <xf numFmtId="41" fontId="7" fillId="41" borderId="17" xfId="1" applyFont="1" applyFill="1" applyBorder="1" applyAlignment="1">
      <alignment horizontal="center" vertical="center"/>
    </xf>
    <xf numFmtId="41" fontId="7" fillId="41" borderId="22" xfId="1" applyFont="1" applyFill="1" applyBorder="1" applyAlignment="1">
      <alignment horizontal="center" vertical="center"/>
    </xf>
    <xf numFmtId="41" fontId="7" fillId="41" borderId="23" xfId="1" applyFont="1" applyFill="1" applyBorder="1" applyAlignment="1">
      <alignment horizontal="center" vertical="center"/>
    </xf>
    <xf numFmtId="41" fontId="7" fillId="41" borderId="0" xfId="1" applyFont="1" applyFill="1" applyBorder="1" applyAlignment="1">
      <alignment horizontal="center" vertical="center"/>
    </xf>
    <xf numFmtId="41" fontId="7" fillId="41" borderId="24" xfId="1" applyFont="1" applyFill="1" applyBorder="1" applyAlignment="1">
      <alignment horizontal="center" vertical="center"/>
    </xf>
    <xf numFmtId="41" fontId="7" fillId="41" borderId="26" xfId="1" applyFont="1" applyFill="1" applyBorder="1" applyAlignment="1">
      <alignment horizontal="center" vertical="center"/>
    </xf>
    <xf numFmtId="41" fontId="7" fillId="41" borderId="14" xfId="1" applyFont="1" applyFill="1" applyBorder="1" applyAlignment="1">
      <alignment horizontal="center" vertical="center"/>
    </xf>
    <xf numFmtId="41" fontId="7" fillId="41" borderId="27" xfId="1" applyFont="1" applyFill="1" applyBorder="1" applyAlignment="1">
      <alignment horizontal="center" vertical="center"/>
    </xf>
    <xf numFmtId="41" fontId="7" fillId="45" borderId="21" xfId="1" applyFont="1" applyFill="1" applyBorder="1" applyAlignment="1">
      <alignment horizontal="center" vertical="center"/>
    </xf>
    <xf numFmtId="41" fontId="7" fillId="45" borderId="17" xfId="1" applyFont="1" applyFill="1" applyBorder="1" applyAlignment="1">
      <alignment horizontal="center" vertical="center"/>
    </xf>
    <xf numFmtId="41" fontId="7" fillId="45" borderId="22" xfId="1" applyFont="1" applyFill="1" applyBorder="1" applyAlignment="1">
      <alignment horizontal="center" vertical="center"/>
    </xf>
    <xf numFmtId="41" fontId="7" fillId="45" borderId="23" xfId="1" applyFont="1" applyFill="1" applyBorder="1" applyAlignment="1">
      <alignment horizontal="center" vertical="center"/>
    </xf>
    <xf numFmtId="41" fontId="7" fillId="45" borderId="0" xfId="1" applyFont="1" applyFill="1" applyBorder="1" applyAlignment="1">
      <alignment horizontal="center" vertical="center"/>
    </xf>
    <xf numFmtId="41" fontId="7" fillId="45" borderId="24" xfId="1" applyFont="1" applyFill="1" applyBorder="1" applyAlignment="1">
      <alignment horizontal="center" vertical="center"/>
    </xf>
    <xf numFmtId="41" fontId="7" fillId="45" borderId="26" xfId="1" applyFont="1" applyFill="1" applyBorder="1" applyAlignment="1">
      <alignment horizontal="center" vertical="center"/>
    </xf>
    <xf numFmtId="41" fontId="7" fillId="45" borderId="14" xfId="1" applyFont="1" applyFill="1" applyBorder="1" applyAlignment="1">
      <alignment horizontal="center" vertical="center"/>
    </xf>
    <xf numFmtId="41" fontId="7" fillId="45" borderId="27" xfId="1" applyFont="1" applyFill="1" applyBorder="1" applyAlignment="1">
      <alignment horizontal="center" vertical="center"/>
    </xf>
    <xf numFmtId="41" fontId="84" fillId="14" borderId="1" xfId="1" applyFont="1" applyFill="1" applyBorder="1" applyAlignment="1">
      <alignment horizontal="center" vertical="center"/>
    </xf>
    <xf numFmtId="0" fontId="88" fillId="16" borderId="29" xfId="0" applyFont="1" applyFill="1" applyBorder="1" applyAlignment="1">
      <alignment horizontal="center" vertical="center" wrapText="1"/>
    </xf>
    <xf numFmtId="0" fontId="88" fillId="16" borderId="25" xfId="0" applyFont="1" applyFill="1" applyBorder="1" applyAlignment="1">
      <alignment horizontal="center" vertical="center" wrapText="1"/>
    </xf>
    <xf numFmtId="0" fontId="88" fillId="16" borderId="28" xfId="0" applyFont="1" applyFill="1" applyBorder="1" applyAlignment="1">
      <alignment horizontal="center" vertical="center" wrapText="1"/>
    </xf>
    <xf numFmtId="41" fontId="7" fillId="4" borderId="21" xfId="1" applyFont="1" applyFill="1" applyBorder="1" applyAlignment="1">
      <alignment horizontal="center" vertical="center"/>
    </xf>
    <xf numFmtId="41" fontId="7" fillId="4" borderId="17" xfId="1" applyFont="1" applyFill="1" applyBorder="1" applyAlignment="1">
      <alignment horizontal="center" vertical="center"/>
    </xf>
    <xf numFmtId="41" fontId="7" fillId="4" borderId="22" xfId="1" applyFont="1" applyFill="1" applyBorder="1" applyAlignment="1">
      <alignment horizontal="center" vertical="center"/>
    </xf>
    <xf numFmtId="41" fontId="7" fillId="4" borderId="23" xfId="1" applyFont="1" applyFill="1" applyBorder="1" applyAlignment="1">
      <alignment horizontal="center" vertical="center"/>
    </xf>
    <xf numFmtId="41" fontId="7" fillId="4" borderId="0" xfId="1" applyFont="1" applyFill="1" applyBorder="1" applyAlignment="1">
      <alignment horizontal="center" vertical="center"/>
    </xf>
    <xf numFmtId="41" fontId="7" fillId="4" borderId="24" xfId="1" applyFont="1" applyFill="1" applyBorder="1" applyAlignment="1">
      <alignment horizontal="center" vertical="center"/>
    </xf>
    <xf numFmtId="41" fontId="7" fillId="4" borderId="26" xfId="1" applyFont="1" applyFill="1" applyBorder="1" applyAlignment="1">
      <alignment horizontal="center" vertical="center"/>
    </xf>
    <xf numFmtId="41" fontId="7" fillId="4" borderId="14" xfId="1" applyFont="1" applyFill="1" applyBorder="1" applyAlignment="1">
      <alignment horizontal="center" vertical="center"/>
    </xf>
    <xf numFmtId="41" fontId="7" fillId="4" borderId="27" xfId="1" applyFont="1" applyFill="1" applyBorder="1" applyAlignment="1">
      <alignment horizontal="center" vertical="center"/>
    </xf>
    <xf numFmtId="41" fontId="10" fillId="4" borderId="3" xfId="1" applyFont="1" applyFill="1" applyBorder="1" applyAlignment="1">
      <alignment horizontal="center" vertical="center"/>
    </xf>
    <xf numFmtId="41" fontId="10" fillId="4" borderId="2" xfId="1" applyFont="1" applyFill="1" applyBorder="1" applyAlignment="1">
      <alignment horizontal="center" vertical="center"/>
    </xf>
    <xf numFmtId="41" fontId="10" fillId="44" borderId="83" xfId="1" applyFont="1" applyFill="1" applyBorder="1" applyAlignment="1">
      <alignment horizontal="center" vertical="center"/>
    </xf>
    <xf numFmtId="41" fontId="10" fillId="44" borderId="46" xfId="1" applyFont="1" applyFill="1" applyBorder="1" applyAlignment="1">
      <alignment horizontal="center" vertical="center"/>
    </xf>
    <xf numFmtId="41" fontId="7" fillId="40" borderId="3" xfId="1" applyFont="1" applyFill="1" applyBorder="1" applyAlignment="1">
      <alignment horizontal="center" vertical="center"/>
    </xf>
    <xf numFmtId="41" fontId="7" fillId="40" borderId="43" xfId="1" applyFont="1" applyFill="1" applyBorder="1" applyAlignment="1">
      <alignment horizontal="center" vertical="center"/>
    </xf>
    <xf numFmtId="41" fontId="7" fillId="40" borderId="2" xfId="1" applyFont="1" applyFill="1" applyBorder="1" applyAlignment="1">
      <alignment horizontal="center" vertical="center"/>
    </xf>
    <xf numFmtId="41" fontId="7" fillId="40" borderId="88" xfId="1" applyFont="1" applyFill="1" applyBorder="1" applyAlignment="1">
      <alignment horizontal="center" vertical="center"/>
    </xf>
    <xf numFmtId="41" fontId="7" fillId="40" borderId="89" xfId="1" applyFont="1" applyFill="1" applyBorder="1" applyAlignment="1">
      <alignment horizontal="center" vertical="center"/>
    </xf>
    <xf numFmtId="41" fontId="7" fillId="40" borderId="87" xfId="1" applyFont="1" applyFill="1" applyBorder="1" applyAlignment="1">
      <alignment horizontal="center" vertical="center"/>
    </xf>
    <xf numFmtId="0" fontId="86" fillId="12" borderId="86" xfId="0" applyFont="1" applyFill="1" applyBorder="1" applyAlignment="1">
      <alignment horizontal="center" vertical="center"/>
    </xf>
    <xf numFmtId="0" fontId="86" fillId="12" borderId="87" xfId="0" applyFont="1" applyFill="1" applyBorder="1" applyAlignment="1">
      <alignment horizontal="center" vertical="center"/>
    </xf>
    <xf numFmtId="41" fontId="7" fillId="44" borderId="21" xfId="1" applyFont="1" applyFill="1" applyBorder="1" applyAlignment="1">
      <alignment horizontal="center" vertical="center"/>
    </xf>
    <xf numFmtId="41" fontId="7" fillId="44" borderId="17" xfId="1" applyFont="1" applyFill="1" applyBorder="1" applyAlignment="1">
      <alignment horizontal="center" vertical="center"/>
    </xf>
    <xf numFmtId="41" fontId="7" fillId="44" borderId="22" xfId="1" applyFont="1" applyFill="1" applyBorder="1" applyAlignment="1">
      <alignment horizontal="center" vertical="center"/>
    </xf>
    <xf numFmtId="41" fontId="7" fillId="44" borderId="23" xfId="1" applyFont="1" applyFill="1" applyBorder="1" applyAlignment="1">
      <alignment horizontal="center" vertical="center"/>
    </xf>
    <xf numFmtId="41" fontId="7" fillId="44" borderId="0" xfId="1" applyFont="1" applyFill="1" applyBorder="1" applyAlignment="1">
      <alignment horizontal="center" vertical="center"/>
    </xf>
    <xf numFmtId="41" fontId="7" fillId="44" borderId="24" xfId="1" applyFont="1" applyFill="1" applyBorder="1" applyAlignment="1">
      <alignment horizontal="center" vertical="center"/>
    </xf>
    <xf numFmtId="41" fontId="7" fillId="44" borderId="26" xfId="1" applyFont="1" applyFill="1" applyBorder="1" applyAlignment="1">
      <alignment horizontal="center" vertical="center"/>
    </xf>
    <xf numFmtId="41" fontId="7" fillId="44" borderId="14" xfId="1" applyFont="1" applyFill="1" applyBorder="1" applyAlignment="1">
      <alignment horizontal="center" vertical="center"/>
    </xf>
    <xf numFmtId="41" fontId="7" fillId="44" borderId="27" xfId="1" applyFont="1" applyFill="1" applyBorder="1" applyAlignment="1">
      <alignment horizontal="center" vertical="center"/>
    </xf>
    <xf numFmtId="41" fontId="7" fillId="34" borderId="21" xfId="1" applyFont="1" applyFill="1" applyBorder="1" applyAlignment="1">
      <alignment horizontal="center" vertical="center"/>
    </xf>
    <xf numFmtId="41" fontId="7" fillId="34" borderId="17" xfId="1" applyFont="1" applyFill="1" applyBorder="1" applyAlignment="1">
      <alignment horizontal="center" vertical="center"/>
    </xf>
    <xf numFmtId="41" fontId="7" fillId="34" borderId="22" xfId="1" applyFont="1" applyFill="1" applyBorder="1" applyAlignment="1">
      <alignment horizontal="center" vertical="center"/>
    </xf>
    <xf numFmtId="41" fontId="7" fillId="34" borderId="23" xfId="1" applyFont="1" applyFill="1" applyBorder="1" applyAlignment="1">
      <alignment horizontal="center" vertical="center"/>
    </xf>
    <xf numFmtId="41" fontId="7" fillId="34" borderId="0" xfId="1" applyFont="1" applyFill="1" applyBorder="1" applyAlignment="1">
      <alignment horizontal="center" vertical="center"/>
    </xf>
    <xf numFmtId="41" fontId="7" fillId="34" borderId="24" xfId="1" applyFont="1" applyFill="1" applyBorder="1" applyAlignment="1">
      <alignment horizontal="center" vertical="center"/>
    </xf>
    <xf numFmtId="41" fontId="7" fillId="34" borderId="26" xfId="1" applyFont="1" applyFill="1" applyBorder="1" applyAlignment="1">
      <alignment horizontal="center" vertical="center"/>
    </xf>
    <xf numFmtId="41" fontId="7" fillId="34" borderId="14" xfId="1" applyFont="1" applyFill="1" applyBorder="1" applyAlignment="1">
      <alignment horizontal="center" vertical="center"/>
    </xf>
    <xf numFmtId="41" fontId="7" fillId="34" borderId="27" xfId="1" applyFont="1" applyFill="1" applyBorder="1" applyAlignment="1">
      <alignment horizontal="center" vertical="center"/>
    </xf>
    <xf numFmtId="41" fontId="10" fillId="34" borderId="32" xfId="1" applyFont="1" applyFill="1" applyBorder="1" applyAlignment="1">
      <alignment horizontal="center" vertical="center"/>
    </xf>
    <xf numFmtId="41" fontId="10" fillId="34" borderId="48" xfId="1" applyFont="1" applyFill="1" applyBorder="1" applyAlignment="1">
      <alignment horizontal="center" vertical="center"/>
    </xf>
    <xf numFmtId="41" fontId="10" fillId="4" borderId="82" xfId="1" applyFont="1" applyFill="1" applyBorder="1" applyAlignment="1">
      <alignment horizontal="center" vertical="center"/>
    </xf>
    <xf numFmtId="41" fontId="10" fillId="34" borderId="10" xfId="1" applyFont="1" applyFill="1" applyBorder="1" applyAlignment="1">
      <alignment horizontal="center" vertical="center"/>
    </xf>
    <xf numFmtId="41" fontId="10" fillId="44" borderId="50" xfId="1" applyFont="1" applyFill="1" applyBorder="1" applyAlignment="1">
      <alignment horizontal="center" vertical="center"/>
    </xf>
    <xf numFmtId="38" fontId="93" fillId="0" borderId="77" xfId="1" applyNumberFormat="1" applyFont="1" applyBorder="1" applyAlignment="1">
      <alignment horizontal="center" vertical="center"/>
    </xf>
    <xf numFmtId="38" fontId="93" fillId="0" borderId="78" xfId="1" applyNumberFormat="1" applyFont="1" applyBorder="1" applyAlignment="1">
      <alignment horizontal="center" vertical="center"/>
    </xf>
    <xf numFmtId="177" fontId="120" fillId="0" borderId="0" xfId="0" applyNumberFormat="1" applyFont="1" applyAlignment="1">
      <alignment horizontal="center" vertical="center"/>
    </xf>
    <xf numFmtId="177" fontId="120" fillId="0" borderId="20" xfId="0" applyNumberFormat="1" applyFont="1" applyBorder="1" applyAlignment="1">
      <alignment horizontal="center" vertical="center"/>
    </xf>
    <xf numFmtId="177" fontId="120" fillId="48" borderId="6" xfId="0" applyNumberFormat="1" applyFont="1" applyFill="1" applyBorder="1" applyAlignment="1">
      <alignment horizontal="center" vertical="center"/>
    </xf>
    <xf numFmtId="177" fontId="120" fillId="48" borderId="7" xfId="0" applyNumberFormat="1" applyFont="1" applyFill="1" applyBorder="1" applyAlignment="1">
      <alignment horizontal="center" vertical="center"/>
    </xf>
    <xf numFmtId="177" fontId="93" fillId="6" borderId="6" xfId="1" applyNumberFormat="1" applyFont="1" applyFill="1" applyBorder="1" applyAlignment="1">
      <alignment horizontal="center" vertical="center"/>
    </xf>
    <xf numFmtId="177" fontId="93" fillId="6" borderId="7" xfId="1" applyNumberFormat="1" applyFont="1" applyFill="1" applyBorder="1" applyAlignment="1">
      <alignment horizontal="center" vertical="center"/>
    </xf>
    <xf numFmtId="177" fontId="93" fillId="6" borderId="49" xfId="1" applyNumberFormat="1" applyFont="1" applyFill="1" applyBorder="1" applyAlignment="1">
      <alignment horizontal="center" vertical="center"/>
    </xf>
    <xf numFmtId="177" fontId="93" fillId="6" borderId="47" xfId="1" applyNumberFormat="1" applyFont="1" applyFill="1" applyBorder="1" applyAlignment="1">
      <alignment horizontal="center" vertical="center"/>
    </xf>
    <xf numFmtId="177" fontId="93" fillId="4" borderId="98" xfId="0" applyNumberFormat="1" applyFont="1" applyFill="1" applyBorder="1" applyAlignment="1">
      <alignment horizontal="center" vertical="center"/>
    </xf>
    <xf numFmtId="177" fontId="93" fillId="4" borderId="95" xfId="0" applyNumberFormat="1" applyFont="1" applyFill="1" applyBorder="1" applyAlignment="1">
      <alignment horizontal="center" vertical="center"/>
    </xf>
    <xf numFmtId="177" fontId="93" fillId="0" borderId="4" xfId="0" applyNumberFormat="1" applyFont="1" applyBorder="1" applyAlignment="1">
      <alignment horizontal="center" vertical="center"/>
    </xf>
    <xf numFmtId="177" fontId="93" fillId="0" borderId="44" xfId="0" applyNumberFormat="1" applyFont="1" applyBorder="1" applyAlignment="1">
      <alignment horizontal="center" vertical="center"/>
    </xf>
    <xf numFmtId="38" fontId="93" fillId="0" borderId="91" xfId="1" applyNumberFormat="1" applyFont="1" applyBorder="1" applyAlignment="1">
      <alignment horizontal="center" vertical="center"/>
    </xf>
    <xf numFmtId="177" fontId="93" fillId="6" borderId="94" xfId="1" applyNumberFormat="1" applyFont="1" applyFill="1" applyBorder="1" applyAlignment="1">
      <alignment horizontal="center" vertical="center"/>
    </xf>
    <xf numFmtId="177" fontId="120" fillId="48" borderId="49" xfId="0" applyNumberFormat="1" applyFont="1" applyFill="1" applyBorder="1" applyAlignment="1">
      <alignment horizontal="center" vertical="center"/>
    </xf>
    <xf numFmtId="177" fontId="120" fillId="48" borderId="94" xfId="0" applyNumberFormat="1" applyFont="1" applyFill="1" applyBorder="1" applyAlignment="1">
      <alignment horizontal="center" vertical="center"/>
    </xf>
    <xf numFmtId="177" fontId="120" fillId="48" borderId="47" xfId="0" applyNumberFormat="1" applyFont="1" applyFill="1" applyBorder="1" applyAlignment="1">
      <alignment horizontal="center" vertical="center"/>
    </xf>
    <xf numFmtId="177" fontId="93" fillId="0" borderId="52" xfId="0" applyNumberFormat="1" applyFont="1" applyBorder="1" applyAlignment="1">
      <alignment horizontal="center" vertical="center"/>
    </xf>
    <xf numFmtId="177" fontId="93" fillId="0" borderId="53" xfId="0" applyNumberFormat="1" applyFont="1" applyBorder="1" applyAlignment="1">
      <alignment horizontal="center" vertical="center"/>
    </xf>
    <xf numFmtId="177" fontId="93" fillId="0" borderId="54" xfId="0" applyNumberFormat="1" applyFont="1" applyBorder="1" applyAlignment="1">
      <alignment horizontal="center" vertical="center"/>
    </xf>
    <xf numFmtId="177" fontId="93" fillId="4" borderId="92" xfId="0" applyNumberFormat="1" applyFont="1" applyFill="1" applyBorder="1" applyAlignment="1">
      <alignment horizontal="center" vertical="center"/>
    </xf>
    <xf numFmtId="177" fontId="93" fillId="4" borderId="100" xfId="0" applyNumberFormat="1" applyFont="1" applyFill="1" applyBorder="1" applyAlignment="1">
      <alignment horizontal="center" vertical="center"/>
    </xf>
    <xf numFmtId="177" fontId="93" fillId="4" borderId="93" xfId="0" applyNumberFormat="1" applyFont="1" applyFill="1" applyBorder="1" applyAlignment="1">
      <alignment horizontal="center" vertical="center"/>
    </xf>
    <xf numFmtId="0" fontId="92" fillId="4" borderId="92" xfId="0" applyFont="1" applyFill="1" applyBorder="1" applyAlignment="1">
      <alignment horizontal="center" vertical="center"/>
    </xf>
    <xf numFmtId="0" fontId="92" fillId="4" borderId="100" xfId="0" applyFont="1" applyFill="1" applyBorder="1" applyAlignment="1">
      <alignment horizontal="center" vertical="center"/>
    </xf>
    <xf numFmtId="0" fontId="92" fillId="4" borderId="93" xfId="0" applyFont="1" applyFill="1" applyBorder="1" applyAlignment="1">
      <alignment horizontal="center" vertical="center"/>
    </xf>
    <xf numFmtId="0" fontId="93" fillId="0" borderId="14" xfId="0" applyFont="1" applyBorder="1" applyAlignment="1">
      <alignment horizontal="center" vertical="center"/>
    </xf>
    <xf numFmtId="0" fontId="93" fillId="0" borderId="15" xfId="0" applyFont="1" applyBorder="1" applyAlignment="1">
      <alignment horizontal="center" vertical="center"/>
    </xf>
    <xf numFmtId="177" fontId="93" fillId="0" borderId="94" xfId="0" applyNumberFormat="1" applyFont="1" applyBorder="1" applyAlignment="1">
      <alignment horizontal="center" vertical="center"/>
    </xf>
    <xf numFmtId="177" fontId="93" fillId="0" borderId="47" xfId="0" applyNumberFormat="1" applyFont="1" applyBorder="1" applyAlignment="1">
      <alignment horizontal="center" vertical="center"/>
    </xf>
    <xf numFmtId="177" fontId="93" fillId="3" borderId="94" xfId="0" applyNumberFormat="1" applyFont="1" applyFill="1" applyBorder="1" applyAlignment="1">
      <alignment horizontal="center" vertical="center"/>
    </xf>
    <xf numFmtId="177" fontId="93" fillId="3" borderId="47" xfId="0" applyNumberFormat="1" applyFont="1" applyFill="1" applyBorder="1" applyAlignment="1">
      <alignment horizontal="center" vertical="center"/>
    </xf>
    <xf numFmtId="177" fontId="93" fillId="0" borderId="49" xfId="0" applyNumberFormat="1" applyFont="1" applyBorder="1" applyAlignment="1">
      <alignment horizontal="center" vertical="center"/>
    </xf>
    <xf numFmtId="38" fontId="93" fillId="0" borderId="42" xfId="1" applyNumberFormat="1" applyFont="1" applyBorder="1" applyAlignment="1">
      <alignment horizontal="center" vertical="center"/>
    </xf>
    <xf numFmtId="38" fontId="93" fillId="0" borderId="41" xfId="1" applyNumberFormat="1" applyFont="1" applyBorder="1" applyAlignment="1">
      <alignment horizontal="center" vertical="center"/>
    </xf>
    <xf numFmtId="177" fontId="125" fillId="6" borderId="6" xfId="1" applyNumberFormat="1" applyFont="1" applyFill="1" applyBorder="1" applyAlignment="1">
      <alignment horizontal="center" vertical="center"/>
    </xf>
    <xf numFmtId="177" fontId="125" fillId="6" borderId="34" xfId="1" applyNumberFormat="1" applyFont="1" applyFill="1" applyBorder="1" applyAlignment="1">
      <alignment horizontal="center" vertical="center"/>
    </xf>
    <xf numFmtId="177" fontId="125" fillId="6" borderId="1" xfId="1" applyNumberFormat="1" applyFont="1" applyFill="1" applyBorder="1" applyAlignment="1">
      <alignment horizontal="center" vertical="center"/>
    </xf>
    <xf numFmtId="177" fontId="125" fillId="6" borderId="7" xfId="1" applyNumberFormat="1" applyFont="1" applyFill="1" applyBorder="1" applyAlignment="1">
      <alignment horizontal="center" vertical="center"/>
    </xf>
    <xf numFmtId="177" fontId="120" fillId="7" borderId="6" xfId="0" applyNumberFormat="1" applyFont="1" applyFill="1" applyBorder="1" applyAlignment="1">
      <alignment horizontal="center" vertical="center"/>
    </xf>
    <xf numFmtId="177" fontId="120" fillId="7" borderId="1" xfId="0" applyNumberFormat="1" applyFont="1" applyFill="1" applyBorder="1" applyAlignment="1">
      <alignment horizontal="center" vertical="center"/>
    </xf>
    <xf numFmtId="177" fontId="120" fillId="7" borderId="7" xfId="0" applyNumberFormat="1" applyFont="1" applyFill="1" applyBorder="1" applyAlignment="1">
      <alignment horizontal="center" vertical="center"/>
    </xf>
    <xf numFmtId="177" fontId="93" fillId="0" borderId="6" xfId="0" applyNumberFormat="1" applyFont="1" applyBorder="1" applyAlignment="1">
      <alignment horizontal="center" vertical="center"/>
    </xf>
    <xf numFmtId="177" fontId="93" fillId="0" borderId="1" xfId="0" applyNumberFormat="1" applyFont="1" applyBorder="1" applyAlignment="1">
      <alignment horizontal="center" vertical="center"/>
    </xf>
    <xf numFmtId="177" fontId="93" fillId="0" borderId="7" xfId="0" applyNumberFormat="1" applyFont="1" applyBorder="1" applyAlignment="1">
      <alignment horizontal="center" vertical="center"/>
    </xf>
    <xf numFmtId="177" fontId="93" fillId="0" borderId="33" xfId="0" applyNumberFormat="1" applyFont="1" applyBorder="1" applyAlignment="1">
      <alignment horizontal="center" vertical="center"/>
    </xf>
    <xf numFmtId="177" fontId="120" fillId="0" borderId="49" xfId="0" applyNumberFormat="1" applyFont="1" applyBorder="1" applyAlignment="1">
      <alignment horizontal="center" vertical="center"/>
    </xf>
    <xf numFmtId="177" fontId="120" fillId="0" borderId="33" xfId="0" applyNumberFormat="1" applyFont="1" applyBorder="1" applyAlignment="1">
      <alignment horizontal="center" vertical="center"/>
    </xf>
    <xf numFmtId="177" fontId="93" fillId="0" borderId="34" xfId="0" applyNumberFormat="1" applyFont="1" applyBorder="1" applyAlignment="1">
      <alignment horizontal="center" vertical="center"/>
    </xf>
    <xf numFmtId="177" fontId="93" fillId="3" borderId="6" xfId="0" applyNumberFormat="1" applyFont="1" applyFill="1" applyBorder="1" applyAlignment="1">
      <alignment horizontal="center" vertical="center"/>
    </xf>
    <xf numFmtId="177" fontId="93" fillId="3" borderId="1" xfId="0" applyNumberFormat="1" applyFont="1" applyFill="1" applyBorder="1" applyAlignment="1">
      <alignment horizontal="center" vertical="center"/>
    </xf>
    <xf numFmtId="177" fontId="93" fillId="3" borderId="7" xfId="0" applyNumberFormat="1" applyFont="1" applyFill="1" applyBorder="1" applyAlignment="1">
      <alignment horizontal="center" vertical="center"/>
    </xf>
    <xf numFmtId="177" fontId="93" fillId="3" borderId="49" xfId="0" applyNumberFormat="1" applyFont="1" applyFill="1" applyBorder="1" applyAlignment="1">
      <alignment horizontal="center" vertical="center"/>
    </xf>
    <xf numFmtId="177" fontId="93" fillId="3" borderId="33" xfId="0" applyNumberFormat="1" applyFont="1" applyFill="1" applyBorder="1" applyAlignment="1">
      <alignment horizontal="center" vertical="center"/>
    </xf>
    <xf numFmtId="177" fontId="93" fillId="3" borderId="34" xfId="0" applyNumberFormat="1" applyFont="1" applyFill="1" applyBorder="1" applyAlignment="1">
      <alignment horizontal="center" vertical="center"/>
    </xf>
    <xf numFmtId="177" fontId="93" fillId="0" borderId="48" xfId="0" applyNumberFormat="1" applyFont="1" applyBorder="1" applyAlignment="1">
      <alignment horizontal="center" vertical="center"/>
    </xf>
    <xf numFmtId="177" fontId="93" fillId="0" borderId="2" xfId="0" applyNumberFormat="1" applyFont="1" applyBorder="1" applyAlignment="1">
      <alignment horizontal="center" vertical="center"/>
    </xf>
    <xf numFmtId="177" fontId="93" fillId="0" borderId="46" xfId="0" applyNumberFormat="1" applyFont="1" applyBorder="1" applyAlignment="1">
      <alignment horizontal="center" vertical="center"/>
    </xf>
    <xf numFmtId="177" fontId="93" fillId="0" borderId="102" xfId="0" applyNumberFormat="1" applyFont="1" applyBorder="1" applyAlignment="1">
      <alignment horizontal="center" vertical="center"/>
    </xf>
    <xf numFmtId="177" fontId="93" fillId="0" borderId="27" xfId="0" applyNumberFormat="1" applyFont="1" applyBorder="1" applyAlignment="1">
      <alignment horizontal="center" vertical="center"/>
    </xf>
    <xf numFmtId="177" fontId="93" fillId="0" borderId="26" xfId="0" applyNumberFormat="1" applyFont="1" applyBorder="1" applyAlignment="1">
      <alignment horizontal="center" vertical="center"/>
    </xf>
    <xf numFmtId="177" fontId="93" fillId="0" borderId="15" xfId="0" applyNumberFormat="1" applyFont="1" applyBorder="1" applyAlignment="1">
      <alignment horizontal="center" vertical="center"/>
    </xf>
    <xf numFmtId="0" fontId="93" fillId="11" borderId="100" xfId="0" applyFont="1" applyFill="1" applyBorder="1" applyAlignment="1">
      <alignment horizontal="center" vertical="center"/>
    </xf>
    <xf numFmtId="0" fontId="93" fillId="11" borderId="93" xfId="0" applyFont="1" applyFill="1" applyBorder="1" applyAlignment="1">
      <alignment horizontal="center" vertical="center"/>
    </xf>
    <xf numFmtId="0" fontId="93" fillId="16" borderId="52" xfId="0" applyFont="1" applyFill="1" applyBorder="1" applyAlignment="1">
      <alignment horizontal="center" vertical="center"/>
    </xf>
    <xf numFmtId="0" fontId="93" fillId="16" borderId="53" xfId="0" applyFont="1" applyFill="1" applyBorder="1" applyAlignment="1">
      <alignment horizontal="center" vertical="center"/>
    </xf>
    <xf numFmtId="0" fontId="93" fillId="16" borderId="54" xfId="0" applyFont="1" applyFill="1" applyBorder="1" applyAlignment="1">
      <alignment horizontal="center" vertical="center"/>
    </xf>
    <xf numFmtId="177" fontId="93" fillId="0" borderId="77" xfId="0" applyNumberFormat="1" applyFont="1" applyBorder="1" applyAlignment="1">
      <alignment horizontal="center" vertical="center"/>
    </xf>
    <xf numFmtId="177" fontId="93" fillId="0" borderId="91" xfId="0" applyNumberFormat="1" applyFont="1" applyBorder="1" applyAlignment="1">
      <alignment horizontal="center" vertical="center"/>
    </xf>
    <xf numFmtId="177" fontId="93" fillId="0" borderId="78" xfId="0" applyNumberFormat="1" applyFont="1" applyBorder="1" applyAlignment="1">
      <alignment horizontal="center" vertical="center"/>
    </xf>
    <xf numFmtId="180" fontId="93" fillId="0" borderId="6" xfId="0" applyNumberFormat="1" applyFont="1" applyBorder="1" applyAlignment="1">
      <alignment horizontal="center" vertical="center"/>
    </xf>
    <xf numFmtId="180" fontId="93" fillId="0" borderId="1" xfId="0" applyNumberFormat="1" applyFont="1" applyBorder="1" applyAlignment="1">
      <alignment horizontal="center" vertical="center"/>
    </xf>
    <xf numFmtId="177" fontId="93" fillId="8" borderId="1" xfId="0" applyNumberFormat="1" applyFont="1" applyFill="1" applyBorder="1" applyAlignment="1">
      <alignment horizontal="center" vertical="center"/>
    </xf>
    <xf numFmtId="177" fontId="93" fillId="8" borderId="7" xfId="0" applyNumberFormat="1" applyFont="1" applyFill="1" applyBorder="1" applyAlignment="1">
      <alignment horizontal="center" vertical="center"/>
    </xf>
    <xf numFmtId="177" fontId="120" fillId="0" borderId="34" xfId="0" applyNumberFormat="1" applyFont="1" applyBorder="1" applyAlignment="1">
      <alignment horizontal="center" vertical="center"/>
    </xf>
    <xf numFmtId="177" fontId="120" fillId="0" borderId="47" xfId="0" applyNumberFormat="1" applyFont="1" applyBorder="1" applyAlignment="1">
      <alignment horizontal="center" vertical="center"/>
    </xf>
    <xf numFmtId="177" fontId="93" fillId="0" borderId="0" xfId="0" applyNumberFormat="1" applyFont="1" applyAlignment="1">
      <alignment horizontal="center" vertical="center"/>
    </xf>
    <xf numFmtId="38" fontId="93" fillId="0" borderId="8" xfId="1" applyNumberFormat="1" applyFont="1" applyBorder="1" applyAlignment="1">
      <alignment horizontal="center" vertical="center"/>
    </xf>
    <xf numFmtId="38" fontId="93" fillId="0" borderId="9" xfId="1" applyNumberFormat="1" applyFont="1" applyBorder="1" applyAlignment="1">
      <alignment horizontal="center" vertical="center"/>
    </xf>
    <xf numFmtId="38" fontId="93" fillId="0" borderId="45" xfId="1" applyNumberFormat="1" applyFont="1" applyBorder="1" applyAlignment="1">
      <alignment horizontal="center" vertical="center"/>
    </xf>
    <xf numFmtId="177" fontId="125" fillId="6" borderId="33" xfId="1" applyNumberFormat="1" applyFont="1" applyFill="1" applyBorder="1" applyAlignment="1">
      <alignment horizontal="center" vertical="center"/>
    </xf>
    <xf numFmtId="0" fontId="120" fillId="0" borderId="49" xfId="0" applyFont="1" applyBorder="1" applyAlignment="1">
      <alignment horizontal="center" vertical="center"/>
    </xf>
    <xf numFmtId="0" fontId="120" fillId="0" borderId="33" xfId="0" applyFont="1" applyBorder="1" applyAlignment="1">
      <alignment horizontal="center" vertical="center"/>
    </xf>
    <xf numFmtId="177" fontId="120" fillId="0" borderId="94" xfId="0" applyNumberFormat="1" applyFont="1" applyBorder="1" applyAlignment="1">
      <alignment horizontal="center" vertical="center"/>
    </xf>
    <xf numFmtId="177" fontId="93" fillId="6" borderId="6" xfId="0" applyNumberFormat="1" applyFont="1" applyFill="1" applyBorder="1" applyAlignment="1">
      <alignment horizontal="center" vertical="center"/>
    </xf>
    <xf numFmtId="177" fontId="93" fillId="6" borderId="1" xfId="0" applyNumberFormat="1" applyFont="1" applyFill="1" applyBorder="1" applyAlignment="1">
      <alignment horizontal="center" vertical="center"/>
    </xf>
    <xf numFmtId="177" fontId="93" fillId="6" borderId="7" xfId="0" applyNumberFormat="1" applyFont="1" applyFill="1" applyBorder="1" applyAlignment="1">
      <alignment horizontal="center" vertical="center"/>
    </xf>
    <xf numFmtId="177" fontId="93" fillId="6" borderId="33" xfId="0" applyNumberFormat="1" applyFont="1" applyFill="1" applyBorder="1" applyAlignment="1">
      <alignment horizontal="center" vertical="center"/>
    </xf>
    <xf numFmtId="177" fontId="93" fillId="6" borderId="34" xfId="0" applyNumberFormat="1" applyFont="1" applyFill="1" applyBorder="1" applyAlignment="1">
      <alignment horizontal="center" vertical="center"/>
    </xf>
    <xf numFmtId="0" fontId="120" fillId="0" borderId="102" xfId="0" applyFont="1" applyBorder="1" applyAlignment="1">
      <alignment horizontal="center" vertical="center"/>
    </xf>
    <xf numFmtId="0" fontId="120" fillId="0" borderId="27" xfId="0" applyFont="1" applyBorder="1" applyAlignment="1">
      <alignment horizontal="center" vertical="center"/>
    </xf>
    <xf numFmtId="0" fontId="120" fillId="0" borderId="14" xfId="0" applyFont="1" applyBorder="1" applyAlignment="1">
      <alignment horizontal="center" vertical="center"/>
    </xf>
    <xf numFmtId="0" fontId="120" fillId="0" borderId="15" xfId="0" applyFont="1" applyBorder="1" applyAlignment="1">
      <alignment horizontal="center" vertical="center"/>
    </xf>
    <xf numFmtId="0" fontId="120" fillId="0" borderId="53" xfId="0" applyFont="1" applyBorder="1" applyAlignment="1">
      <alignment horizontal="center" vertical="center"/>
    </xf>
    <xf numFmtId="0" fontId="120" fillId="0" borderId="40" xfId="0" applyFont="1" applyBorder="1" applyAlignment="1">
      <alignment horizontal="center" vertical="center"/>
    </xf>
    <xf numFmtId="0" fontId="120" fillId="0" borderId="52" xfId="0" applyFont="1" applyBorder="1" applyAlignment="1">
      <alignment horizontal="center" vertical="center"/>
    </xf>
    <xf numFmtId="0" fontId="120" fillId="0" borderId="54" xfId="0" applyFont="1" applyBorder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93" fillId="31" borderId="92" xfId="0" applyFont="1" applyFill="1" applyBorder="1" applyAlignment="1">
      <alignment horizontal="center" vertical="center"/>
    </xf>
    <xf numFmtId="0" fontId="93" fillId="31" borderId="100" xfId="0" applyFont="1" applyFill="1" applyBorder="1" applyAlignment="1">
      <alignment horizontal="center" vertical="center"/>
    </xf>
    <xf numFmtId="0" fontId="93" fillId="31" borderId="93" xfId="0" applyFont="1" applyFill="1" applyBorder="1" applyAlignment="1">
      <alignment horizontal="center" vertical="center"/>
    </xf>
    <xf numFmtId="0" fontId="93" fillId="33" borderId="52" xfId="0" applyFont="1" applyFill="1" applyBorder="1" applyAlignment="1">
      <alignment horizontal="center" vertical="center"/>
    </xf>
    <xf numFmtId="0" fontId="93" fillId="33" borderId="53" xfId="0" applyFont="1" applyFill="1" applyBorder="1" applyAlignment="1">
      <alignment horizontal="center" vertical="center"/>
    </xf>
    <xf numFmtId="0" fontId="93" fillId="33" borderId="54" xfId="0" applyFont="1" applyFill="1" applyBorder="1" applyAlignment="1">
      <alignment horizontal="center" vertical="center"/>
    </xf>
    <xf numFmtId="177" fontId="124" fillId="0" borderId="34" xfId="0" applyNumberFormat="1" applyFont="1" applyBorder="1" applyAlignment="1">
      <alignment horizontal="center" vertical="center"/>
    </xf>
    <xf numFmtId="177" fontId="124" fillId="0" borderId="47" xfId="0" applyNumberFormat="1" applyFont="1" applyBorder="1" applyAlignment="1">
      <alignment horizontal="center" vertical="center"/>
    </xf>
    <xf numFmtId="177" fontId="124" fillId="0" borderId="1" xfId="0" applyNumberFormat="1" applyFont="1" applyBorder="1" applyAlignment="1">
      <alignment horizontal="center" vertical="center"/>
    </xf>
    <xf numFmtId="177" fontId="124" fillId="0" borderId="7" xfId="0" applyNumberFormat="1" applyFont="1" applyBorder="1" applyAlignment="1">
      <alignment horizontal="center" vertical="center"/>
    </xf>
    <xf numFmtId="0" fontId="121" fillId="7" borderId="21" xfId="0" applyFont="1" applyFill="1" applyBorder="1" applyAlignment="1">
      <alignment horizontal="center" vertical="center"/>
    </xf>
    <xf numFmtId="0" fontId="121" fillId="7" borderId="17" xfId="0" applyFont="1" applyFill="1" applyBorder="1" applyAlignment="1">
      <alignment horizontal="center" vertical="center"/>
    </xf>
    <xf numFmtId="0" fontId="121" fillId="7" borderId="22" xfId="0" applyFont="1" applyFill="1" applyBorder="1" applyAlignment="1">
      <alignment horizontal="center" vertical="center"/>
    </xf>
    <xf numFmtId="0" fontId="121" fillId="7" borderId="26" xfId="0" applyFont="1" applyFill="1" applyBorder="1" applyAlignment="1">
      <alignment horizontal="center" vertical="center"/>
    </xf>
    <xf numFmtId="0" fontId="121" fillId="7" borderId="14" xfId="0" applyFont="1" applyFill="1" applyBorder="1" applyAlignment="1">
      <alignment horizontal="center" vertical="center"/>
    </xf>
    <xf numFmtId="0" fontId="121" fillId="7" borderId="27" xfId="0" applyFont="1" applyFill="1" applyBorder="1" applyAlignment="1">
      <alignment horizontal="center" vertical="center"/>
    </xf>
    <xf numFmtId="0" fontId="93" fillId="31" borderId="88" xfId="0" applyFont="1" applyFill="1" applyBorder="1" applyAlignment="1">
      <alignment horizontal="center" vertical="center"/>
    </xf>
    <xf numFmtId="0" fontId="93" fillId="31" borderId="90" xfId="0" applyFont="1" applyFill="1" applyBorder="1" applyAlignment="1">
      <alignment horizontal="center" vertical="center"/>
    </xf>
    <xf numFmtId="0" fontId="93" fillId="31" borderId="86" xfId="0" applyFont="1" applyFill="1" applyBorder="1" applyAlignment="1">
      <alignment horizontal="center" vertical="center"/>
    </xf>
    <xf numFmtId="0" fontId="93" fillId="31" borderId="87" xfId="0" applyFont="1" applyFill="1" applyBorder="1" applyAlignment="1">
      <alignment horizontal="center" vertical="center"/>
    </xf>
    <xf numFmtId="177" fontId="93" fillId="0" borderId="40" xfId="0" applyNumberFormat="1" applyFont="1" applyBorder="1" applyAlignment="1">
      <alignment horizontal="center" vertical="center"/>
    </xf>
    <xf numFmtId="177" fontId="93" fillId="0" borderId="39" xfId="0" applyNumberFormat="1" applyFont="1" applyBorder="1" applyAlignment="1">
      <alignment horizontal="center" vertical="center"/>
    </xf>
    <xf numFmtId="0" fontId="10" fillId="4" borderId="88" xfId="0" applyFont="1" applyFill="1" applyBorder="1" applyAlignment="1">
      <alignment horizontal="center" vertical="center"/>
    </xf>
    <xf numFmtId="0" fontId="10" fillId="4" borderId="89" xfId="0" applyFont="1" applyFill="1" applyBorder="1" applyAlignment="1">
      <alignment horizontal="center" vertical="center"/>
    </xf>
    <xf numFmtId="0" fontId="10" fillId="4" borderId="9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0" fillId="3" borderId="88" xfId="0" applyFont="1" applyFill="1" applyBorder="1" applyAlignment="1">
      <alignment horizontal="center" vertical="center"/>
    </xf>
    <xf numFmtId="0" fontId="10" fillId="3" borderId="89" xfId="0" applyFont="1" applyFill="1" applyBorder="1" applyAlignment="1">
      <alignment horizontal="center" vertical="center"/>
    </xf>
    <xf numFmtId="0" fontId="10" fillId="3" borderId="90" xfId="0" applyFont="1" applyFill="1" applyBorder="1" applyAlignment="1">
      <alignment horizontal="center" vertical="center"/>
    </xf>
    <xf numFmtId="0" fontId="10" fillId="36" borderId="88" xfId="0" applyFont="1" applyFill="1" applyBorder="1" applyAlignment="1">
      <alignment horizontal="center" vertical="center"/>
    </xf>
    <xf numFmtId="0" fontId="10" fillId="36" borderId="89" xfId="0" applyFont="1" applyFill="1" applyBorder="1" applyAlignment="1">
      <alignment horizontal="center" vertical="center"/>
    </xf>
    <xf numFmtId="0" fontId="10" fillId="36" borderId="90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19" fillId="4" borderId="13" xfId="0" applyFont="1" applyFill="1" applyBorder="1" applyAlignment="1">
      <alignment horizontal="center" vertical="center"/>
    </xf>
    <xf numFmtId="0" fontId="119" fillId="4" borderId="20" xfId="0" applyFont="1" applyFill="1" applyBorder="1" applyAlignment="1">
      <alignment horizontal="center" vertical="center"/>
    </xf>
    <xf numFmtId="0" fontId="84" fillId="3" borderId="11" xfId="0" applyFont="1" applyFill="1" applyBorder="1" applyAlignment="1">
      <alignment horizontal="center" vertical="center"/>
    </xf>
    <xf numFmtId="0" fontId="84" fillId="3" borderId="12" xfId="0" applyFont="1" applyFill="1" applyBorder="1" applyAlignment="1">
      <alignment horizontal="center" vertical="center"/>
    </xf>
    <xf numFmtId="0" fontId="84" fillId="3" borderId="29" xfId="0" applyFont="1" applyFill="1" applyBorder="1" applyAlignment="1">
      <alignment horizontal="center" vertical="center"/>
    </xf>
    <xf numFmtId="0" fontId="84" fillId="3" borderId="25" xfId="0" applyFont="1" applyFill="1" applyBorder="1" applyAlignment="1">
      <alignment horizontal="center" vertical="center"/>
    </xf>
    <xf numFmtId="0" fontId="84" fillId="49" borderId="11" xfId="0" applyFont="1" applyFill="1" applyBorder="1" applyAlignment="1">
      <alignment horizontal="center" vertical="center"/>
    </xf>
    <xf numFmtId="0" fontId="84" fillId="49" borderId="12" xfId="0" applyFont="1" applyFill="1" applyBorder="1" applyAlignment="1">
      <alignment horizontal="center" vertical="center"/>
    </xf>
    <xf numFmtId="0" fontId="84" fillId="49" borderId="13" xfId="0" applyFont="1" applyFill="1" applyBorder="1" applyAlignment="1">
      <alignment horizontal="center" vertical="center"/>
    </xf>
    <xf numFmtId="0" fontId="84" fillId="49" borderId="29" xfId="0" applyFont="1" applyFill="1" applyBorder="1" applyAlignment="1">
      <alignment horizontal="center" vertical="center"/>
    </xf>
    <xf numFmtId="0" fontId="84" fillId="49" borderId="25" xfId="0" applyFont="1" applyFill="1" applyBorder="1" applyAlignment="1">
      <alignment horizontal="center" vertical="center"/>
    </xf>
    <xf numFmtId="0" fontId="84" fillId="49" borderId="28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84" fillId="33" borderId="11" xfId="0" applyFont="1" applyFill="1" applyBorder="1" applyAlignment="1">
      <alignment horizontal="center" vertical="center"/>
    </xf>
    <xf numFmtId="0" fontId="84" fillId="33" borderId="12" xfId="0" applyFont="1" applyFill="1" applyBorder="1" applyAlignment="1">
      <alignment horizontal="center" vertical="center"/>
    </xf>
    <xf numFmtId="0" fontId="84" fillId="33" borderId="13" xfId="0" applyFont="1" applyFill="1" applyBorder="1" applyAlignment="1">
      <alignment horizontal="center" vertical="center"/>
    </xf>
    <xf numFmtId="0" fontId="84" fillId="33" borderId="29" xfId="0" applyFont="1" applyFill="1" applyBorder="1" applyAlignment="1">
      <alignment horizontal="center" vertical="center"/>
    </xf>
    <xf numFmtId="0" fontId="84" fillId="33" borderId="25" xfId="0" applyFont="1" applyFill="1" applyBorder="1" applyAlignment="1">
      <alignment horizontal="center" vertical="center"/>
    </xf>
    <xf numFmtId="0" fontId="84" fillId="33" borderId="28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9" fontId="111" fillId="0" borderId="3" xfId="0" applyNumberFormat="1" applyFont="1" applyBorder="1" applyAlignment="1">
      <alignment horizontal="center" vertical="center" wrapText="1"/>
    </xf>
    <xf numFmtId="179" fontId="111" fillId="0" borderId="43" xfId="0" applyNumberFormat="1" applyFont="1" applyBorder="1" applyAlignment="1">
      <alignment horizontal="center" vertical="center" wrapText="1"/>
    </xf>
    <xf numFmtId="179" fontId="111" fillId="0" borderId="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1" fontId="126" fillId="34" borderId="50" xfId="1" applyFont="1" applyFill="1" applyBorder="1" applyAlignment="1">
      <alignment horizontal="center" vertical="center" wrapText="1"/>
    </xf>
    <xf numFmtId="41" fontId="126" fillId="34" borderId="81" xfId="1" applyFont="1" applyFill="1" applyBorder="1" applyAlignment="1">
      <alignment horizontal="center" vertical="center" wrapText="1"/>
    </xf>
    <xf numFmtId="41" fontId="126" fillId="34" borderId="46" xfId="1" applyFont="1" applyFill="1" applyBorder="1" applyAlignment="1">
      <alignment horizontal="center" vertical="center" wrapText="1"/>
    </xf>
    <xf numFmtId="0" fontId="111" fillId="0" borderId="82" xfId="0" applyFont="1" applyBorder="1" applyAlignment="1">
      <alignment horizontal="center" vertical="center"/>
    </xf>
    <xf numFmtId="0" fontId="111" fillId="0" borderId="43" xfId="0" applyFont="1" applyBorder="1" applyAlignment="1">
      <alignment horizontal="center" vertical="center"/>
    </xf>
    <xf numFmtId="0" fontId="111" fillId="0" borderId="2" xfId="0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111" fillId="0" borderId="3" xfId="0" applyNumberFormat="1" applyFont="1" applyBorder="1" applyAlignment="1">
      <alignment horizontal="center" vertical="center"/>
    </xf>
    <xf numFmtId="179" fontId="111" fillId="0" borderId="43" xfId="0" applyNumberFormat="1" applyFont="1" applyBorder="1" applyAlignment="1">
      <alignment horizontal="center" vertical="center"/>
    </xf>
    <xf numFmtId="179" fontId="111" fillId="0" borderId="2" xfId="0" applyNumberFormat="1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4" fillId="48" borderId="98" xfId="0" applyFont="1" applyFill="1" applyBorder="1" applyAlignment="1">
      <alignment horizontal="center" vertical="center"/>
    </xf>
    <xf numFmtId="0" fontId="84" fillId="48" borderId="97" xfId="0" applyFont="1" applyFill="1" applyBorder="1" applyAlignment="1">
      <alignment horizontal="center" vertical="center"/>
    </xf>
    <xf numFmtId="0" fontId="84" fillId="48" borderId="95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84" fillId="42" borderId="98" xfId="0" applyFont="1" applyFill="1" applyBorder="1" applyAlignment="1">
      <alignment horizontal="center" vertical="center"/>
    </xf>
    <xf numFmtId="0" fontId="84" fillId="42" borderId="97" xfId="0" applyFont="1" applyFill="1" applyBorder="1" applyAlignment="1">
      <alignment horizontal="center" vertical="center"/>
    </xf>
    <xf numFmtId="0" fontId="84" fillId="42" borderId="9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84" fillId="46" borderId="98" xfId="0" applyFont="1" applyFill="1" applyBorder="1" applyAlignment="1">
      <alignment horizontal="center" vertical="center"/>
    </xf>
    <xf numFmtId="0" fontId="84" fillId="46" borderId="82" xfId="0" applyFont="1" applyFill="1" applyBorder="1" applyAlignment="1">
      <alignment horizontal="center" vertical="center"/>
    </xf>
    <xf numFmtId="0" fontId="84" fillId="46" borderId="83" xfId="0" applyFont="1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11" borderId="92" xfId="0" applyFont="1" applyFill="1" applyBorder="1" applyAlignment="1">
      <alignment horizontal="center" vertical="center"/>
    </xf>
    <xf numFmtId="0" fontId="3" fillId="11" borderId="100" xfId="0" applyFont="1" applyFill="1" applyBorder="1" applyAlignment="1">
      <alignment horizontal="center" vertical="center"/>
    </xf>
    <xf numFmtId="0" fontId="3" fillId="15" borderId="92" xfId="0" applyFont="1" applyFill="1" applyBorder="1" applyAlignment="1">
      <alignment horizontal="center" vertical="center"/>
    </xf>
    <xf numFmtId="0" fontId="3" fillId="15" borderId="100" xfId="0" applyFont="1" applyFill="1" applyBorder="1" applyAlignment="1">
      <alignment horizontal="center" vertical="center"/>
    </xf>
    <xf numFmtId="0" fontId="3" fillId="15" borderId="101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4" fillId="15" borderId="98" xfId="0" applyFont="1" applyFill="1" applyBorder="1" applyAlignment="1">
      <alignment horizontal="center" vertical="center"/>
    </xf>
    <xf numFmtId="0" fontId="84" fillId="15" borderId="97" xfId="0" applyFont="1" applyFill="1" applyBorder="1" applyAlignment="1">
      <alignment horizontal="center" vertical="center"/>
    </xf>
    <xf numFmtId="0" fontId="84" fillId="15" borderId="9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4" fillId="11" borderId="32" xfId="0" applyFont="1" applyFill="1" applyBorder="1" applyAlignment="1">
      <alignment horizontal="center" vertical="center"/>
    </xf>
    <xf numFmtId="0" fontId="84" fillId="11" borderId="82" xfId="0" applyFont="1" applyFill="1" applyBorder="1" applyAlignment="1">
      <alignment horizontal="center" vertical="center"/>
    </xf>
    <xf numFmtId="0" fontId="84" fillId="11" borderId="30" xfId="0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84" fillId="46" borderId="97" xfId="0" applyFont="1" applyFill="1" applyBorder="1" applyAlignment="1">
      <alignment horizontal="center" vertical="center"/>
    </xf>
    <xf numFmtId="0" fontId="84" fillId="46" borderId="9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84" fillId="48" borderId="32" xfId="0" applyFont="1" applyFill="1" applyBorder="1" applyAlignment="1">
      <alignment horizontal="center" vertical="center"/>
    </xf>
    <xf numFmtId="0" fontId="84" fillId="48" borderId="82" xfId="0" applyFont="1" applyFill="1" applyBorder="1" applyAlignment="1">
      <alignment horizontal="center" vertical="center"/>
    </xf>
    <xf numFmtId="0" fontId="84" fillId="48" borderId="30" xfId="0" applyFont="1" applyFill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84" fillId="46" borderId="95" xfId="0" applyFont="1" applyFill="1" applyBorder="1" applyAlignment="1">
      <alignment horizontal="center" vertical="center"/>
    </xf>
    <xf numFmtId="177" fontId="93" fillId="0" borderId="34" xfId="1" applyNumberFormat="1" applyFont="1" applyBorder="1" applyAlignment="1">
      <alignment horizontal="center" vertical="center"/>
    </xf>
    <xf numFmtId="177" fontId="93" fillId="0" borderId="33" xfId="1" applyNumberFormat="1" applyFont="1" applyBorder="1" applyAlignment="1">
      <alignment horizontal="center" vertical="center"/>
    </xf>
    <xf numFmtId="38" fontId="93" fillId="0" borderId="34" xfId="1" applyNumberFormat="1" applyFont="1" applyBorder="1" applyAlignment="1">
      <alignment horizontal="center" vertical="center"/>
    </xf>
    <xf numFmtId="38" fontId="93" fillId="0" borderId="33" xfId="1" applyNumberFormat="1" applyFont="1" applyBorder="1" applyAlignment="1">
      <alignment horizontal="center" vertical="center"/>
    </xf>
    <xf numFmtId="0" fontId="93" fillId="0" borderId="1" xfId="0" applyFont="1" applyBorder="1" applyAlignment="1">
      <alignment horizontal="center" vertical="center"/>
    </xf>
    <xf numFmtId="0" fontId="93" fillId="47" borderId="1" xfId="0" applyFont="1" applyFill="1" applyBorder="1" applyAlignment="1">
      <alignment horizontal="center" vertical="center"/>
    </xf>
    <xf numFmtId="0" fontId="93" fillId="34" borderId="1" xfId="0" applyFont="1" applyFill="1" applyBorder="1" applyAlignment="1">
      <alignment horizontal="center" vertical="center"/>
    </xf>
    <xf numFmtId="0" fontId="92" fillId="6" borderId="1" xfId="0" applyFont="1" applyFill="1" applyBorder="1" applyAlignment="1">
      <alignment horizontal="center" vertical="center" wrapText="1"/>
    </xf>
    <xf numFmtId="0" fontId="92" fillId="6" borderId="1" xfId="0" applyFont="1" applyFill="1" applyBorder="1" applyAlignment="1">
      <alignment horizontal="center" vertical="center"/>
    </xf>
    <xf numFmtId="0" fontId="93" fillId="31" borderId="1" xfId="0" applyFont="1" applyFill="1" applyBorder="1" applyAlignment="1">
      <alignment horizontal="center" vertical="center"/>
    </xf>
    <xf numFmtId="0" fontId="93" fillId="0" borderId="2" xfId="0" applyFont="1" applyBorder="1" applyAlignment="1">
      <alignment horizontal="center" vertical="center"/>
    </xf>
    <xf numFmtId="177" fontId="93" fillId="0" borderId="1" xfId="1" applyNumberFormat="1" applyFont="1" applyBorder="1" applyAlignment="1">
      <alignment horizontal="center" vertical="center"/>
    </xf>
    <xf numFmtId="0" fontId="85" fillId="0" borderId="11" xfId="0" applyFont="1" applyBorder="1" applyAlignment="1">
      <alignment horizontal="center" vertical="center"/>
    </xf>
    <xf numFmtId="0" fontId="85" fillId="0" borderId="2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1" fontId="77" fillId="21" borderId="79" xfId="1" applyFont="1" applyFill="1" applyBorder="1" applyAlignment="1">
      <alignment horizontal="center" vertical="center"/>
    </xf>
    <xf numFmtId="41" fontId="78" fillId="21" borderId="79" xfId="1" applyFont="1" applyFill="1" applyBorder="1" applyAlignment="1">
      <alignment horizontal="center" vertical="center"/>
    </xf>
    <xf numFmtId="41" fontId="76" fillId="21" borderId="79" xfId="1" applyFont="1" applyFill="1" applyBorder="1" applyAlignment="1">
      <alignment horizontal="center" vertical="center"/>
    </xf>
    <xf numFmtId="41" fontId="20" fillId="10" borderId="79" xfId="1" applyFont="1" applyFill="1" applyBorder="1" applyAlignment="1">
      <alignment horizontal="center" vertical="center"/>
    </xf>
    <xf numFmtId="41" fontId="79" fillId="21" borderId="79" xfId="1" applyFont="1" applyFill="1" applyBorder="1" applyAlignment="1">
      <alignment horizontal="center" vertical="center"/>
    </xf>
    <xf numFmtId="41" fontId="77" fillId="21" borderId="1" xfId="1" applyFont="1" applyFill="1" applyBorder="1" applyAlignment="1">
      <alignment horizontal="center" vertical="center"/>
    </xf>
    <xf numFmtId="41" fontId="78" fillId="21" borderId="1" xfId="1" applyFont="1" applyFill="1" applyBorder="1" applyAlignment="1">
      <alignment horizontal="center" vertical="center"/>
    </xf>
    <xf numFmtId="41" fontId="79" fillId="21" borderId="1" xfId="1" applyFont="1" applyFill="1" applyBorder="1" applyAlignment="1">
      <alignment horizontal="center" vertical="center"/>
    </xf>
    <xf numFmtId="41" fontId="14" fillId="5" borderId="50" xfId="1" applyFont="1" applyFill="1" applyBorder="1" applyAlignment="1">
      <alignment horizontal="center" vertical="center"/>
    </xf>
    <xf numFmtId="41" fontId="14" fillId="5" borderId="10" xfId="1" applyFont="1" applyFill="1" applyBorder="1" applyAlignment="1">
      <alignment horizontal="center" vertical="center"/>
    </xf>
    <xf numFmtId="41" fontId="14" fillId="5" borderId="3" xfId="1" applyFont="1" applyFill="1" applyBorder="1" applyAlignment="1">
      <alignment horizontal="center" vertical="center"/>
    </xf>
    <xf numFmtId="41" fontId="76" fillId="21" borderId="34" xfId="1" applyFont="1" applyFill="1" applyBorder="1" applyAlignment="1">
      <alignment horizontal="center" vertical="center"/>
    </xf>
    <xf numFmtId="41" fontId="76" fillId="21" borderId="33" xfId="1" applyFont="1" applyFill="1" applyBorder="1" applyAlignment="1">
      <alignment horizontal="center" vertical="center"/>
    </xf>
    <xf numFmtId="41" fontId="65" fillId="26" borderId="79" xfId="1" applyFont="1" applyFill="1" applyBorder="1" applyAlignment="1">
      <alignment horizontal="center" vertical="center"/>
    </xf>
    <xf numFmtId="41" fontId="14" fillId="0" borderId="1" xfId="1" applyFont="1" applyFill="1" applyBorder="1" applyAlignment="1">
      <alignment horizontal="center" vertical="center"/>
    </xf>
    <xf numFmtId="41" fontId="14" fillId="0" borderId="7" xfId="1" applyFont="1" applyFill="1" applyBorder="1" applyAlignment="1">
      <alignment horizontal="center" vertical="center"/>
    </xf>
    <xf numFmtId="41" fontId="14" fillId="0" borderId="9" xfId="1" applyFont="1" applyFill="1" applyBorder="1" applyAlignment="1">
      <alignment horizontal="center" vertical="center"/>
    </xf>
    <xf numFmtId="41" fontId="14" fillId="0" borderId="45" xfId="1" applyFont="1" applyFill="1" applyBorder="1" applyAlignment="1">
      <alignment horizontal="center" vertical="center"/>
    </xf>
    <xf numFmtId="41" fontId="13" fillId="3" borderId="4" xfId="1" applyFont="1" applyFill="1" applyBorder="1" applyAlignment="1">
      <alignment horizontal="center" vertical="center"/>
    </xf>
    <xf numFmtId="41" fontId="13" fillId="3" borderId="6" xfId="1" applyFont="1" applyFill="1" applyBorder="1" applyAlignment="1">
      <alignment horizontal="center" vertical="center"/>
    </xf>
    <xf numFmtId="41" fontId="19" fillId="5" borderId="6" xfId="1" applyFont="1" applyFill="1" applyBorder="1" applyAlignment="1">
      <alignment horizontal="center" vertical="center" wrapText="1"/>
    </xf>
    <xf numFmtId="0" fontId="40" fillId="21" borderId="0" xfId="0" applyFont="1" applyFill="1" applyAlignment="1">
      <alignment horizontal="center" vertical="center" wrapText="1"/>
    </xf>
    <xf numFmtId="0" fontId="38" fillId="21" borderId="0" xfId="0" applyFont="1" applyFill="1" applyAlignment="1">
      <alignment horizontal="center" vertical="center" wrapText="1"/>
    </xf>
    <xf numFmtId="0" fontId="37" fillId="6" borderId="0" xfId="0" applyFont="1" applyFill="1" applyAlignment="1">
      <alignment horizontal="center" vertical="center" wrapText="1"/>
    </xf>
    <xf numFmtId="0" fontId="35" fillId="6" borderId="0" xfId="0" applyFont="1" applyFill="1" applyAlignment="1">
      <alignment horizontal="center" vertical="center" wrapText="1"/>
    </xf>
    <xf numFmtId="41" fontId="0" fillId="0" borderId="6" xfId="1" applyFont="1" applyBorder="1" applyAlignment="1">
      <alignment horizontal="center" vertical="center"/>
    </xf>
    <xf numFmtId="41" fontId="0" fillId="0" borderId="8" xfId="1" applyFont="1" applyBorder="1" applyAlignment="1">
      <alignment horizontal="center" vertical="center"/>
    </xf>
    <xf numFmtId="41" fontId="0" fillId="7" borderId="11" xfId="1" applyFont="1" applyFill="1" applyBorder="1" applyAlignment="1">
      <alignment horizontal="center" vertical="center"/>
    </xf>
    <xf numFmtId="41" fontId="0" fillId="7" borderId="12" xfId="1" applyFont="1" applyFill="1" applyBorder="1" applyAlignment="1">
      <alignment horizontal="center" vertical="center"/>
    </xf>
    <xf numFmtId="41" fontId="0" fillId="7" borderId="13" xfId="1" applyFont="1" applyFill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0" fillId="0" borderId="43" xfId="1" applyFont="1" applyBorder="1" applyAlignment="1">
      <alignment horizontal="center" vertical="center"/>
    </xf>
    <xf numFmtId="41" fontId="0" fillId="0" borderId="35" xfId="1" applyFont="1" applyBorder="1" applyAlignment="1">
      <alignment horizontal="center" vertical="center"/>
    </xf>
    <xf numFmtId="41" fontId="0" fillId="7" borderId="0" xfId="1" applyFont="1" applyFill="1" applyBorder="1" applyAlignment="1">
      <alignment horizontal="center" vertical="center"/>
    </xf>
    <xf numFmtId="41" fontId="0" fillId="7" borderId="24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35"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 patternType="solid">
          <fgColor auto="1"/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 patternType="solid">
          <fgColor auto="1"/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 patternType="solid">
          <fgColor auto="1"/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 patternType="solid">
          <fgColor auto="1"/>
          <bgColor theme="7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  <dxf>
      <font>
        <b/>
        <i val="0"/>
        <u val="none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701F95"/>
        </patternFill>
      </fill>
    </dxf>
  </dxfs>
  <tableStyles count="0" defaultTableStyle="TableStyleMedium2" defaultPivotStyle="PivotStyleLight16"/>
  <colors>
    <mruColors>
      <color rgb="FFFFFFCC"/>
      <color rgb="FFFF00FF"/>
      <color rgb="FFF0C2EE"/>
      <color rgb="FFFF99FF"/>
      <color rgb="FF00FF00"/>
      <color rgb="FFFFCC99"/>
      <color rgb="FFFF7C80"/>
      <color rgb="FF00FFFF"/>
      <color rgb="FFFF66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g"/><Relationship Id="rId2" Type="http://schemas.openxmlformats.org/officeDocument/2006/relationships/image" Target="../media/image15.jpg"/><Relationship Id="rId1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13" Type="http://schemas.openxmlformats.org/officeDocument/2006/relationships/image" Target="../media/image5.png"/><Relationship Id="rId18" Type="http://schemas.openxmlformats.org/officeDocument/2006/relationships/image" Target="../media/image9.png"/><Relationship Id="rId3" Type="http://schemas.openxmlformats.org/officeDocument/2006/relationships/image" Target="../media/image20.jpeg"/><Relationship Id="rId21" Type="http://schemas.openxmlformats.org/officeDocument/2006/relationships/image" Target="../media/image12.png"/><Relationship Id="rId7" Type="http://schemas.openxmlformats.org/officeDocument/2006/relationships/image" Target="../media/image24.png"/><Relationship Id="rId12" Type="http://schemas.openxmlformats.org/officeDocument/2006/relationships/image" Target="../media/image4.png"/><Relationship Id="rId17" Type="http://schemas.openxmlformats.org/officeDocument/2006/relationships/image" Target="../media/image8.png"/><Relationship Id="rId2" Type="http://schemas.openxmlformats.org/officeDocument/2006/relationships/image" Target="../media/image19.jpeg"/><Relationship Id="rId16" Type="http://schemas.openxmlformats.org/officeDocument/2006/relationships/image" Target="../media/image7.png"/><Relationship Id="rId20" Type="http://schemas.openxmlformats.org/officeDocument/2006/relationships/image" Target="../media/image11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11" Type="http://schemas.openxmlformats.org/officeDocument/2006/relationships/image" Target="../media/image3.png"/><Relationship Id="rId5" Type="http://schemas.openxmlformats.org/officeDocument/2006/relationships/image" Target="../media/image22.png"/><Relationship Id="rId15" Type="http://schemas.openxmlformats.org/officeDocument/2006/relationships/image" Target="../media/image27.jpeg"/><Relationship Id="rId23" Type="http://schemas.openxmlformats.org/officeDocument/2006/relationships/image" Target="../media/image14.png"/><Relationship Id="rId10" Type="http://schemas.openxmlformats.org/officeDocument/2006/relationships/image" Target="../media/image2.png"/><Relationship Id="rId19" Type="http://schemas.openxmlformats.org/officeDocument/2006/relationships/image" Target="../media/image10.png"/><Relationship Id="rId4" Type="http://schemas.openxmlformats.org/officeDocument/2006/relationships/image" Target="../media/image21.jpeg"/><Relationship Id="rId9" Type="http://schemas.openxmlformats.org/officeDocument/2006/relationships/image" Target="../media/image1.png"/><Relationship Id="rId14" Type="http://schemas.openxmlformats.org/officeDocument/2006/relationships/image" Target="../media/image26.jpeg"/><Relationship Id="rId2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552451</xdr:colOff>
      <xdr:row>47</xdr:row>
      <xdr:rowOff>686898</xdr:rowOff>
    </xdr:from>
    <xdr:to>
      <xdr:col>3</xdr:col>
      <xdr:colOff>781050</xdr:colOff>
      <xdr:row>49</xdr:row>
      <xdr:rowOff>1009648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6" y="30081048"/>
          <a:ext cx="1533524" cy="241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600075</xdr:colOff>
      <xdr:row>43</xdr:row>
      <xdr:rowOff>800100</xdr:rowOff>
    </xdr:from>
    <xdr:to>
      <xdr:col>3</xdr:col>
      <xdr:colOff>730699</xdr:colOff>
      <xdr:row>46</xdr:row>
      <xdr:rowOff>19051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26993850"/>
          <a:ext cx="1435549" cy="2362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527957</xdr:colOff>
      <xdr:row>39</xdr:row>
      <xdr:rowOff>765431</xdr:rowOff>
    </xdr:from>
    <xdr:to>
      <xdr:col>3</xdr:col>
      <xdr:colOff>707571</xdr:colOff>
      <xdr:row>42</xdr:row>
      <xdr:rowOff>19051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1932" y="23739731"/>
          <a:ext cx="1484539" cy="2396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225137</xdr:colOff>
      <xdr:row>58</xdr:row>
      <xdr:rowOff>658091</xdr:rowOff>
    </xdr:from>
    <xdr:to>
      <xdr:col>3</xdr:col>
      <xdr:colOff>802698</xdr:colOff>
      <xdr:row>59</xdr:row>
      <xdr:rowOff>2054800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9112" y="38148491"/>
          <a:ext cx="1882486" cy="23206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329046</xdr:colOff>
      <xdr:row>56</xdr:row>
      <xdr:rowOff>831272</xdr:rowOff>
    </xdr:from>
    <xdr:to>
      <xdr:col>3</xdr:col>
      <xdr:colOff>1106632</xdr:colOff>
      <xdr:row>57</xdr:row>
      <xdr:rowOff>2227983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021" y="34911722"/>
          <a:ext cx="2082511" cy="2320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47625</xdr:colOff>
      <xdr:row>26</xdr:row>
      <xdr:rowOff>729528</xdr:rowOff>
    </xdr:from>
    <xdr:to>
      <xdr:col>3</xdr:col>
      <xdr:colOff>1177636</xdr:colOff>
      <xdr:row>29</xdr:row>
      <xdr:rowOff>20140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055253"/>
          <a:ext cx="2434936" cy="24052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51954</xdr:colOff>
      <xdr:row>4</xdr:row>
      <xdr:rowOff>658091</xdr:rowOff>
    </xdr:from>
    <xdr:to>
      <xdr:col>31</xdr:col>
      <xdr:colOff>155865</xdr:colOff>
      <xdr:row>10</xdr:row>
      <xdr:rowOff>710045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9159104" y="2353541"/>
          <a:ext cx="5590311" cy="4823979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사전 예약중</a:t>
          </a:r>
          <a:r>
            <a:rPr lang="en-US" altLang="ko-KR" sz="40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~!!</a:t>
          </a:r>
        </a:p>
        <a:p>
          <a:pPr algn="ctr"/>
          <a:r>
            <a:rPr lang="en-US" altLang="ko-KR" sz="40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(~8.22</a:t>
          </a:r>
          <a:r>
            <a:rPr lang="ko-KR" altLang="en-US" sz="40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일 까지</a:t>
          </a:r>
          <a:r>
            <a:rPr lang="en-US" altLang="ko-KR" sz="40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)</a:t>
          </a:r>
        </a:p>
        <a:p>
          <a:pPr algn="ctr"/>
          <a:endParaRPr lang="en-US" altLang="ko-KR" sz="4000">
            <a:solidFill>
              <a:srgbClr val="FF0000"/>
            </a:solidFill>
            <a:latin typeface="휴먼둥근헤드라인" pitchFamily="18" charset="-127"/>
            <a:ea typeface="휴먼둥근헤드라인" pitchFamily="18" charset="-127"/>
            <a:cs typeface="THE개이득" pitchFamily="18" charset="-127"/>
          </a:endParaRPr>
        </a:p>
        <a:p>
          <a:pPr algn="ctr"/>
          <a:r>
            <a:rPr lang="ko-KR" altLang="en-US" sz="4000" baseline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사전예약으로 최고단가 </a:t>
          </a:r>
          <a:endParaRPr lang="en-US" altLang="ko-KR" sz="4000" baseline="0">
            <a:solidFill>
              <a:sysClr val="windowText" lastClr="000000"/>
            </a:solidFill>
            <a:latin typeface="휴먼둥근헤드라인" pitchFamily="18" charset="-127"/>
            <a:ea typeface="휴먼둥근헤드라인" pitchFamily="18" charset="-127"/>
            <a:cs typeface="THE개이득" pitchFamily="18" charset="-127"/>
          </a:endParaRPr>
        </a:p>
        <a:p>
          <a:pPr algn="ctr"/>
          <a:r>
            <a:rPr lang="ko-KR" altLang="en-US" sz="4000" baseline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사은품 챙겨가세요</a:t>
          </a:r>
          <a:r>
            <a:rPr lang="en-US" altLang="ko-KR" sz="4000" baseline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~</a:t>
          </a:r>
          <a:endParaRPr lang="ko-KR" altLang="en-US" sz="4000">
            <a:solidFill>
              <a:sysClr val="windowText" lastClr="000000"/>
            </a:solidFill>
            <a:latin typeface="휴먼둥근헤드라인" pitchFamily="18" charset="-127"/>
            <a:ea typeface="휴먼둥근헤드라인" pitchFamily="18" charset="-127"/>
            <a:cs typeface="THE개이득" pitchFamily="18" charset="-127"/>
          </a:endParaRPr>
        </a:p>
      </xdr:txBody>
    </xdr:sp>
    <xdr:clientData/>
  </xdr:twoCellAnchor>
  <xdr:twoCellAnchor editAs="oneCell">
    <xdr:from>
      <xdr:col>2</xdr:col>
      <xdr:colOff>51954</xdr:colOff>
      <xdr:row>31</xdr:row>
      <xdr:rowOff>2</xdr:rowOff>
    </xdr:from>
    <xdr:to>
      <xdr:col>4</xdr:col>
      <xdr:colOff>17560</xdr:colOff>
      <xdr:row>32</xdr:row>
      <xdr:rowOff>830409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929" y="19583402"/>
          <a:ext cx="2575456" cy="1868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415635</xdr:colOff>
      <xdr:row>3</xdr:row>
      <xdr:rowOff>848591</xdr:rowOff>
    </xdr:from>
    <xdr:to>
      <xdr:col>3</xdr:col>
      <xdr:colOff>981544</xdr:colOff>
      <xdr:row>5</xdr:row>
      <xdr:rowOff>1021772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9610" y="1505816"/>
          <a:ext cx="1870834" cy="22496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294409</xdr:colOff>
      <xdr:row>11</xdr:row>
      <xdr:rowOff>883227</xdr:rowOff>
    </xdr:from>
    <xdr:to>
      <xdr:col>3</xdr:col>
      <xdr:colOff>864019</xdr:colOff>
      <xdr:row>14</xdr:row>
      <xdr:rowOff>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8384" y="8065077"/>
          <a:ext cx="1874535" cy="2231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259772</xdr:colOff>
      <xdr:row>7</xdr:row>
      <xdr:rowOff>675409</xdr:rowOff>
    </xdr:from>
    <xdr:to>
      <xdr:col>3</xdr:col>
      <xdr:colOff>935181</xdr:colOff>
      <xdr:row>10</xdr:row>
      <xdr:rowOff>36707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3747" y="4637809"/>
          <a:ext cx="1980334" cy="24759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277090</xdr:colOff>
      <xdr:row>15</xdr:row>
      <xdr:rowOff>675410</xdr:rowOff>
    </xdr:from>
    <xdr:to>
      <xdr:col>3</xdr:col>
      <xdr:colOff>917861</xdr:colOff>
      <xdr:row>17</xdr:row>
      <xdr:rowOff>1035021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065" y="11124335"/>
          <a:ext cx="1945696" cy="2436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552451</xdr:colOff>
      <xdr:row>65</xdr:row>
      <xdr:rowOff>686898</xdr:rowOff>
    </xdr:from>
    <xdr:to>
      <xdr:col>3</xdr:col>
      <xdr:colOff>781050</xdr:colOff>
      <xdr:row>67</xdr:row>
      <xdr:rowOff>1009648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6" y="9021273"/>
          <a:ext cx="1533524" cy="2418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600075</xdr:colOff>
      <xdr:row>61</xdr:row>
      <xdr:rowOff>800100</xdr:rowOff>
    </xdr:from>
    <xdr:to>
      <xdr:col>3</xdr:col>
      <xdr:colOff>730699</xdr:colOff>
      <xdr:row>64</xdr:row>
      <xdr:rowOff>19051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5934075"/>
          <a:ext cx="1435549" cy="2362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527957</xdr:colOff>
      <xdr:row>57</xdr:row>
      <xdr:rowOff>765431</xdr:rowOff>
    </xdr:from>
    <xdr:to>
      <xdr:col>3</xdr:col>
      <xdr:colOff>707571</xdr:colOff>
      <xdr:row>60</xdr:row>
      <xdr:rowOff>19051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2643217"/>
          <a:ext cx="1485900" cy="2396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225137</xdr:colOff>
      <xdr:row>76</xdr:row>
      <xdr:rowOff>658091</xdr:rowOff>
    </xdr:from>
    <xdr:to>
      <xdr:col>3</xdr:col>
      <xdr:colOff>802698</xdr:colOff>
      <xdr:row>77</xdr:row>
      <xdr:rowOff>2054799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8637" y="39658636"/>
          <a:ext cx="1876425" cy="2314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329046</xdr:colOff>
      <xdr:row>74</xdr:row>
      <xdr:rowOff>831272</xdr:rowOff>
    </xdr:from>
    <xdr:to>
      <xdr:col>3</xdr:col>
      <xdr:colOff>1106632</xdr:colOff>
      <xdr:row>75</xdr:row>
      <xdr:rowOff>2227982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546" y="36420136"/>
          <a:ext cx="2076450" cy="2314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47625</xdr:colOff>
      <xdr:row>44</xdr:row>
      <xdr:rowOff>729528</xdr:rowOff>
    </xdr:from>
    <xdr:to>
      <xdr:col>3</xdr:col>
      <xdr:colOff>1177636</xdr:colOff>
      <xdr:row>47</xdr:row>
      <xdr:rowOff>20141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2478664"/>
          <a:ext cx="2428875" cy="2407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51954</xdr:colOff>
      <xdr:row>22</xdr:row>
      <xdr:rowOff>658091</xdr:rowOff>
    </xdr:from>
    <xdr:to>
      <xdr:col>31</xdr:col>
      <xdr:colOff>155865</xdr:colOff>
      <xdr:row>28</xdr:row>
      <xdr:rowOff>710045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9205863" y="2372591"/>
          <a:ext cx="5645729" cy="6286499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사전 예약중</a:t>
          </a:r>
          <a:r>
            <a:rPr lang="en-US" altLang="ko-KR" sz="40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~!!</a:t>
          </a:r>
        </a:p>
        <a:p>
          <a:pPr algn="ctr"/>
          <a:r>
            <a:rPr lang="en-US" altLang="ko-KR" sz="40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(~8.22</a:t>
          </a:r>
          <a:r>
            <a:rPr lang="ko-KR" altLang="en-US" sz="40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일 까지</a:t>
          </a:r>
          <a:r>
            <a:rPr lang="en-US" altLang="ko-KR" sz="40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)</a:t>
          </a:r>
        </a:p>
        <a:p>
          <a:pPr algn="ctr"/>
          <a:endParaRPr lang="en-US" altLang="ko-KR" sz="4000">
            <a:solidFill>
              <a:srgbClr val="FF0000"/>
            </a:solidFill>
            <a:latin typeface="휴먼둥근헤드라인" pitchFamily="18" charset="-127"/>
            <a:ea typeface="휴먼둥근헤드라인" pitchFamily="18" charset="-127"/>
            <a:cs typeface="THE개이득" pitchFamily="18" charset="-127"/>
          </a:endParaRPr>
        </a:p>
        <a:p>
          <a:pPr algn="ctr"/>
          <a:r>
            <a:rPr lang="ko-KR" altLang="en-US" sz="4000" baseline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사전예약으로 최고단가 </a:t>
          </a:r>
          <a:endParaRPr lang="en-US" altLang="ko-KR" sz="4000" baseline="0">
            <a:solidFill>
              <a:sysClr val="windowText" lastClr="000000"/>
            </a:solidFill>
            <a:latin typeface="휴먼둥근헤드라인" pitchFamily="18" charset="-127"/>
            <a:ea typeface="휴먼둥근헤드라인" pitchFamily="18" charset="-127"/>
            <a:cs typeface="THE개이득" pitchFamily="18" charset="-127"/>
          </a:endParaRPr>
        </a:p>
        <a:p>
          <a:pPr algn="ctr"/>
          <a:r>
            <a:rPr lang="ko-KR" altLang="en-US" sz="4000" baseline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사은품 챙겨가세요</a:t>
          </a:r>
          <a:r>
            <a:rPr lang="en-US" altLang="ko-KR" sz="4000" baseline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~</a:t>
          </a:r>
          <a:endParaRPr lang="ko-KR" altLang="en-US" sz="4000">
            <a:solidFill>
              <a:sysClr val="windowText" lastClr="000000"/>
            </a:solidFill>
            <a:latin typeface="휴먼둥근헤드라인" pitchFamily="18" charset="-127"/>
            <a:ea typeface="휴먼둥근헤드라인" pitchFamily="18" charset="-127"/>
            <a:cs typeface="THE개이득" pitchFamily="18" charset="-127"/>
          </a:endParaRPr>
        </a:p>
      </xdr:txBody>
    </xdr:sp>
    <xdr:clientData/>
  </xdr:twoCellAnchor>
  <xdr:twoCellAnchor editAs="oneCell">
    <xdr:from>
      <xdr:col>2</xdr:col>
      <xdr:colOff>51954</xdr:colOff>
      <xdr:row>49</xdr:row>
      <xdr:rowOff>2</xdr:rowOff>
    </xdr:from>
    <xdr:to>
      <xdr:col>4</xdr:col>
      <xdr:colOff>17560</xdr:colOff>
      <xdr:row>50</xdr:row>
      <xdr:rowOff>830409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5454" y="6009411"/>
          <a:ext cx="2563333" cy="1869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415635</xdr:colOff>
      <xdr:row>21</xdr:row>
      <xdr:rowOff>848591</xdr:rowOff>
    </xdr:from>
    <xdr:to>
      <xdr:col>3</xdr:col>
      <xdr:colOff>981544</xdr:colOff>
      <xdr:row>23</xdr:row>
      <xdr:rowOff>1021773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9135" y="1524000"/>
          <a:ext cx="1864773" cy="2251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294409</xdr:colOff>
      <xdr:row>29</xdr:row>
      <xdr:rowOff>883227</xdr:rowOff>
    </xdr:from>
    <xdr:to>
      <xdr:col>3</xdr:col>
      <xdr:colOff>864019</xdr:colOff>
      <xdr:row>32</xdr:row>
      <xdr:rowOff>1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7909" y="8087591"/>
          <a:ext cx="1868474" cy="2234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259772</xdr:colOff>
      <xdr:row>25</xdr:row>
      <xdr:rowOff>675409</xdr:rowOff>
    </xdr:from>
    <xdr:to>
      <xdr:col>3</xdr:col>
      <xdr:colOff>935181</xdr:colOff>
      <xdr:row>28</xdr:row>
      <xdr:rowOff>36706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3272" y="4658591"/>
          <a:ext cx="1974273" cy="2478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277090</xdr:colOff>
      <xdr:row>33</xdr:row>
      <xdr:rowOff>675410</xdr:rowOff>
    </xdr:from>
    <xdr:to>
      <xdr:col>3</xdr:col>
      <xdr:colOff>917861</xdr:colOff>
      <xdr:row>36</xdr:row>
      <xdr:rowOff>878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0590" y="11152910"/>
          <a:ext cx="1939635" cy="2437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717779</xdr:colOff>
      <xdr:row>5</xdr:row>
      <xdr:rowOff>13606</xdr:rowOff>
    </xdr:from>
    <xdr:to>
      <xdr:col>3</xdr:col>
      <xdr:colOff>462643</xdr:colOff>
      <xdr:row>7</xdr:row>
      <xdr:rowOff>28751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672" y="1306285"/>
          <a:ext cx="1051150" cy="2083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639534</xdr:colOff>
      <xdr:row>8</xdr:row>
      <xdr:rowOff>816428</xdr:rowOff>
    </xdr:from>
    <xdr:to>
      <xdr:col>3</xdr:col>
      <xdr:colOff>486178</xdr:colOff>
      <xdr:row>11</xdr:row>
      <xdr:rowOff>40821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9427" y="4422321"/>
          <a:ext cx="1152930" cy="2326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707567</xdr:colOff>
      <xdr:row>12</xdr:row>
      <xdr:rowOff>721176</xdr:rowOff>
    </xdr:from>
    <xdr:to>
      <xdr:col>3</xdr:col>
      <xdr:colOff>544282</xdr:colOff>
      <xdr:row>14</xdr:row>
      <xdr:rowOff>989025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7460" y="7660819"/>
          <a:ext cx="1143001" cy="2336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126067</xdr:colOff>
      <xdr:row>0</xdr:row>
      <xdr:rowOff>200308</xdr:rowOff>
    </xdr:from>
    <xdr:to>
      <xdr:col>35</xdr:col>
      <xdr:colOff>630330</xdr:colOff>
      <xdr:row>20</xdr:row>
      <xdr:rowOff>72839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7129442" y="200308"/>
          <a:ext cx="2575951" cy="5135094"/>
        </a:xfrm>
        <a:prstGeom prst="rect">
          <a:avLst/>
        </a:prstGeom>
        <a:solidFill>
          <a:srgbClr val="66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400" b="1">
              <a:ln w="12700">
                <a:solidFill>
                  <a:schemeClr val="accent1">
                    <a:shade val="50000"/>
                  </a:schemeClr>
                </a:solidFill>
              </a:ln>
              <a:solidFill>
                <a:schemeClr val="bg1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금일</a:t>
          </a:r>
          <a:endParaRPr lang="en-US" altLang="ko-KR" sz="2400" b="1">
            <a:ln w="12700">
              <a:solidFill>
                <a:schemeClr val="accent1">
                  <a:shade val="50000"/>
                </a:schemeClr>
              </a:solidFill>
            </a:ln>
            <a:solidFill>
              <a:schemeClr val="bg1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en-US" altLang="ko-KR" sz="2400" b="1">
              <a:ln w="12700">
                <a:solidFill>
                  <a:schemeClr val="accent1">
                    <a:shade val="50000"/>
                  </a:schemeClr>
                </a:solidFill>
              </a:ln>
              <a:solidFill>
                <a:schemeClr val="bg1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SK</a:t>
          </a:r>
        </a:p>
        <a:p>
          <a:pPr algn="ctr"/>
          <a:r>
            <a:rPr lang="ko-KR" altLang="en-US" sz="2400" b="1">
              <a:ln w="12700">
                <a:solidFill>
                  <a:schemeClr val="accent1">
                    <a:shade val="50000"/>
                  </a:schemeClr>
                </a:solidFill>
              </a:ln>
              <a:solidFill>
                <a:schemeClr val="bg1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시세는</a:t>
          </a:r>
          <a:endParaRPr lang="en-US" altLang="ko-KR" sz="2400" b="1">
            <a:ln w="12700">
              <a:solidFill>
                <a:schemeClr val="accent1">
                  <a:shade val="50000"/>
                </a:schemeClr>
              </a:solidFill>
            </a:ln>
            <a:solidFill>
              <a:schemeClr val="bg1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1">
              <a:ln w="12700">
                <a:solidFill>
                  <a:schemeClr val="accent1">
                    <a:shade val="50000"/>
                  </a:schemeClr>
                </a:solidFill>
              </a:ln>
              <a:solidFill>
                <a:schemeClr val="bg1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카톡으로 문의</a:t>
          </a:r>
          <a:endParaRPr lang="en-US" altLang="ko-KR" sz="2400" b="1">
            <a:ln w="12700">
              <a:solidFill>
                <a:schemeClr val="accent1">
                  <a:shade val="50000"/>
                </a:schemeClr>
              </a:solidFill>
            </a:ln>
            <a:solidFill>
              <a:schemeClr val="bg1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1">
              <a:ln w="12700">
                <a:solidFill>
                  <a:schemeClr val="accent1">
                    <a:shade val="50000"/>
                  </a:schemeClr>
                </a:solidFill>
              </a:ln>
              <a:solidFill>
                <a:schemeClr val="bg1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주세요</a:t>
          </a:r>
          <a:r>
            <a:rPr lang="en-US" altLang="ko-KR" sz="2400" b="1">
              <a:ln w="12700">
                <a:solidFill>
                  <a:schemeClr val="accent1">
                    <a:shade val="50000"/>
                  </a:schemeClr>
                </a:solidFill>
              </a:ln>
              <a:solidFill>
                <a:schemeClr val="bg1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~!</a:t>
          </a:r>
        </a:p>
        <a:p>
          <a:pPr algn="ctr"/>
          <a:endParaRPr lang="en-US" altLang="ko-KR" sz="2400" b="1">
            <a:ln w="12700">
              <a:solidFill>
                <a:schemeClr val="accent1">
                  <a:shade val="50000"/>
                </a:schemeClr>
              </a:solidFill>
            </a:ln>
            <a:solidFill>
              <a:schemeClr val="bg1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1">
              <a:ln w="12700">
                <a:solidFill>
                  <a:schemeClr val="accent1">
                    <a:shade val="50000"/>
                  </a:schemeClr>
                </a:solidFill>
              </a:ln>
              <a:solidFill>
                <a:schemeClr val="bg1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빅세일 </a:t>
          </a:r>
          <a:r>
            <a:rPr lang="en-US" altLang="ko-KR" sz="2400" b="1">
              <a:ln w="12700">
                <a:solidFill>
                  <a:schemeClr val="accent1">
                    <a:shade val="50000"/>
                  </a:schemeClr>
                </a:solidFill>
              </a:ln>
              <a:solidFill>
                <a:schemeClr val="bg1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!!!</a:t>
          </a:r>
        </a:p>
      </xdr:txBody>
    </xdr:sp>
    <xdr:clientData/>
  </xdr:twoCellAnchor>
  <xdr:twoCellAnchor>
    <xdr:from>
      <xdr:col>32</xdr:col>
      <xdr:colOff>126172</xdr:colOff>
      <xdr:row>31</xdr:row>
      <xdr:rowOff>30615</xdr:rowOff>
    </xdr:from>
    <xdr:to>
      <xdr:col>35</xdr:col>
      <xdr:colOff>575956</xdr:colOff>
      <xdr:row>72</xdr:row>
      <xdr:rowOff>379703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7129547" y="5531303"/>
          <a:ext cx="2521472" cy="5706900"/>
        </a:xfrm>
        <a:prstGeom prst="rect">
          <a:avLst/>
        </a:prstGeom>
        <a:solidFill>
          <a:srgbClr val="F0C2E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400" b="0" baseline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LG U+ </a:t>
          </a:r>
          <a:r>
            <a:rPr lang="ko-KR" altLang="en-US" sz="2400" b="0" baseline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텔레콤</a:t>
          </a:r>
          <a:endParaRPr lang="en-US" altLang="ko-KR" sz="2400" b="0" baseline="0">
            <a:solidFill>
              <a:sysClr val="windowText" lastClr="0000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en-US" altLang="ko-KR" sz="2400" b="0" baseline="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7</a:t>
          </a:r>
          <a:r>
            <a:rPr lang="ko-KR" altLang="en-US" sz="2400" b="0" baseline="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월 판매마감</a:t>
          </a:r>
          <a:endParaRPr lang="en-US" altLang="ko-KR" sz="2400" b="0" baseline="0">
            <a:solidFill>
              <a:srgbClr val="FF00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endParaRPr lang="en-US" altLang="ko-KR" sz="2400" b="0" baseline="0">
            <a:solidFill>
              <a:srgbClr val="FF00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en-US" altLang="ko-KR" sz="2400" b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8</a:t>
          </a:r>
          <a:r>
            <a:rPr lang="ko-KR" altLang="en-US" sz="2400" b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월달을 기다려</a:t>
          </a:r>
          <a:endParaRPr lang="en-US" altLang="ko-KR" sz="2400" b="0">
            <a:solidFill>
              <a:sysClr val="windowText" lastClr="0000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주세요</a:t>
          </a:r>
          <a:r>
            <a:rPr lang="en-US" altLang="ko-KR" sz="2400" b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!!</a:t>
          </a:r>
          <a:br>
            <a:rPr lang="en-US" altLang="ko-KR" sz="2400" b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</a:br>
          <a:r>
            <a:rPr lang="ko-KR" altLang="en-US" sz="2400" b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착한가격으로</a:t>
          </a:r>
          <a:endParaRPr lang="en-US" altLang="ko-KR" sz="2400" b="0">
            <a:solidFill>
              <a:sysClr val="windowText" lastClr="0000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돌아오겠습니다</a:t>
          </a:r>
          <a:endParaRPr lang="en-US" altLang="ko-KR" sz="2400" b="0">
            <a:solidFill>
              <a:sysClr val="windowText" lastClr="0000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♥</a:t>
          </a:r>
          <a:endParaRPr lang="en-US" altLang="ko-KR" sz="2400" b="0">
            <a:solidFill>
              <a:sysClr val="windowText" lastClr="0000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</xdr:txBody>
    </xdr:sp>
    <xdr:clientData/>
  </xdr:twoCellAnchor>
  <xdr:twoCellAnchor>
    <xdr:from>
      <xdr:col>39</xdr:col>
      <xdr:colOff>368250</xdr:colOff>
      <xdr:row>73</xdr:row>
      <xdr:rowOff>187098</xdr:rowOff>
    </xdr:from>
    <xdr:to>
      <xdr:col>41</xdr:col>
      <xdr:colOff>627536</xdr:colOff>
      <xdr:row>89</xdr:row>
      <xdr:rowOff>3031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9133750" y="11569473"/>
          <a:ext cx="1640411" cy="5554746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400" b="1">
              <a:solidFill>
                <a:srgbClr val="FFFF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금일</a:t>
          </a:r>
          <a:endParaRPr lang="en-US" altLang="ko-KR" sz="2400" b="1">
            <a:solidFill>
              <a:srgbClr val="FFFF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en-US" altLang="ko-KR" sz="2400" b="1">
              <a:solidFill>
                <a:srgbClr val="FFFF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KT</a:t>
          </a:r>
        </a:p>
        <a:p>
          <a:pPr algn="ctr"/>
          <a:r>
            <a:rPr lang="ko-KR" altLang="en-US" sz="2400" b="1">
              <a:solidFill>
                <a:srgbClr val="FFFF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시세는</a:t>
          </a:r>
          <a:endParaRPr lang="en-US" altLang="ko-KR" sz="2400" b="1">
            <a:solidFill>
              <a:srgbClr val="FFFF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1">
              <a:solidFill>
                <a:srgbClr val="FFFF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카톡으로 문의</a:t>
          </a:r>
          <a:endParaRPr lang="en-US" altLang="ko-KR" sz="2400" b="1">
            <a:solidFill>
              <a:srgbClr val="FFFF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1">
              <a:solidFill>
                <a:srgbClr val="FFFF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주세요</a:t>
          </a:r>
          <a:r>
            <a:rPr lang="en-US" altLang="ko-KR" sz="2400" b="1">
              <a:solidFill>
                <a:srgbClr val="FFFF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~</a:t>
          </a:r>
        </a:p>
        <a:p>
          <a:pPr algn="ctr"/>
          <a:endParaRPr lang="en-US" altLang="ko-KR" sz="2400" b="1">
            <a:solidFill>
              <a:srgbClr val="FFFF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1">
              <a:solidFill>
                <a:srgbClr val="FFFF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모델을 말씀해</a:t>
          </a:r>
          <a:endParaRPr lang="en-US" altLang="ko-KR" sz="2400" b="1">
            <a:solidFill>
              <a:srgbClr val="FFFF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1">
              <a:solidFill>
                <a:srgbClr val="FFFF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주시면</a:t>
          </a:r>
          <a:endParaRPr lang="en-US" altLang="ko-KR" sz="2400" b="1">
            <a:solidFill>
              <a:srgbClr val="FFFF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1">
              <a:solidFill>
                <a:srgbClr val="FFFF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안내해</a:t>
          </a:r>
          <a:endParaRPr lang="en-US" altLang="ko-KR" sz="2400" b="1">
            <a:solidFill>
              <a:srgbClr val="FFFF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1">
              <a:solidFill>
                <a:srgbClr val="FFFF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드립니다♥</a:t>
          </a:r>
          <a:endParaRPr lang="en-US" altLang="ko-KR" sz="2400" b="1">
            <a:solidFill>
              <a:srgbClr val="FFFF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</xdr:txBody>
    </xdr:sp>
    <xdr:clientData/>
  </xdr:twoCellAnchor>
  <xdr:twoCellAnchor>
    <xdr:from>
      <xdr:col>33</xdr:col>
      <xdr:colOff>663346</xdr:colOff>
      <xdr:row>92</xdr:row>
      <xdr:rowOff>88756</xdr:rowOff>
    </xdr:from>
    <xdr:to>
      <xdr:col>42</xdr:col>
      <xdr:colOff>241526</xdr:colOff>
      <xdr:row>94</xdr:row>
      <xdr:rowOff>190501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5285471" y="17852881"/>
          <a:ext cx="5793243" cy="53037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2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사전예약</a:t>
          </a:r>
          <a:r>
            <a:rPr lang="en-US" altLang="ko-KR" sz="12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!! </a:t>
          </a:r>
          <a:r>
            <a:rPr lang="ko-KR" altLang="en-US" sz="12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기기 최대보유</a:t>
          </a:r>
          <a:r>
            <a:rPr lang="en-US" altLang="ko-KR" sz="12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! </a:t>
          </a:r>
          <a:r>
            <a:rPr lang="ko-KR" altLang="en-US" sz="12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가장먼저 기기 받으실분</a:t>
          </a:r>
          <a:r>
            <a:rPr lang="en-US" altLang="ko-KR" sz="12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!!</a:t>
          </a:r>
        </a:p>
        <a:p>
          <a:pPr algn="ctr"/>
          <a:r>
            <a:rPr lang="ko-KR" altLang="en-US" sz="12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천안</a:t>
          </a:r>
          <a:r>
            <a:rPr lang="en-US" altLang="ko-KR" sz="12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/</a:t>
          </a:r>
          <a:r>
            <a:rPr lang="ko-KR" altLang="en-US" sz="12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아산 최고 단가 책임지고 보장해드립니다 문의주세요</a:t>
          </a:r>
          <a:r>
            <a:rPr lang="en-US" altLang="ko-KR" sz="12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~~</a:t>
          </a:r>
        </a:p>
      </xdr:txBody>
    </xdr:sp>
    <xdr:clientData/>
  </xdr:twoCellAnchor>
  <xdr:oneCellAnchor>
    <xdr:from>
      <xdr:col>2</xdr:col>
      <xdr:colOff>974911</xdr:colOff>
      <xdr:row>2</xdr:row>
      <xdr:rowOff>78441</xdr:rowOff>
    </xdr:from>
    <xdr:ext cx="7227794" cy="85747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2039470" y="515470"/>
          <a:ext cx="7227794" cy="8574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ko-KR" altLang="en-US" sz="4000">
              <a:solidFill>
                <a:schemeClr val="tx1"/>
              </a:solidFill>
              <a:latin typeface="한컴 백제 B" pitchFamily="18" charset="-127"/>
              <a:ea typeface="한컴 백제 B" pitchFamily="18" charset="-127"/>
            </a:rPr>
            <a:t>천안</a:t>
          </a:r>
          <a:r>
            <a:rPr lang="en-US" altLang="ko-KR" sz="4000">
              <a:solidFill>
                <a:schemeClr val="tx1"/>
              </a:solidFill>
              <a:latin typeface="한컴 백제 B" pitchFamily="18" charset="-127"/>
              <a:ea typeface="한컴 백제 B" pitchFamily="18" charset="-127"/>
            </a:rPr>
            <a:t>/</a:t>
          </a:r>
          <a:r>
            <a:rPr lang="ko-KR" altLang="en-US" sz="4000">
              <a:solidFill>
                <a:schemeClr val="tx1"/>
              </a:solidFill>
              <a:latin typeface="한컴 백제 B" pitchFamily="18" charset="-127"/>
              <a:ea typeface="한컴 백제 B" pitchFamily="18" charset="-127"/>
            </a:rPr>
            <a:t>아산 </a:t>
          </a:r>
          <a:r>
            <a:rPr lang="ko-KR" altLang="en-US" sz="4000">
              <a:solidFill>
                <a:srgbClr val="FF0000"/>
              </a:solidFill>
              <a:latin typeface="한컴 백제 B" pitchFamily="18" charset="-127"/>
              <a:ea typeface="한컴 백제 B" pitchFamily="18" charset="-127"/>
            </a:rPr>
            <a:t>합리적인</a:t>
          </a:r>
          <a:r>
            <a:rPr lang="ko-KR" altLang="en-US" sz="4000">
              <a:solidFill>
                <a:srgbClr val="993300"/>
              </a:solidFill>
              <a:latin typeface="한컴 백제 B" pitchFamily="18" charset="-127"/>
              <a:ea typeface="한컴 백제 B" pitchFamily="18" charset="-127"/>
            </a:rPr>
            <a:t> 휴대폰 </a:t>
          </a:r>
          <a:r>
            <a:rPr lang="ko-KR" altLang="en-US" sz="4000">
              <a:solidFill>
                <a:schemeClr val="tx1"/>
              </a:solidFill>
              <a:latin typeface="한컴 백제 B" pitchFamily="18" charset="-127"/>
              <a:ea typeface="한컴 백제 B" pitchFamily="18" charset="-127"/>
            </a:rPr>
            <a:t>시세표</a:t>
          </a:r>
          <a:endParaRPr lang="ko-KR" altLang="en-US" sz="1050">
            <a:solidFill>
              <a:schemeClr val="tx1"/>
            </a:solidFill>
            <a:latin typeface="한컴 백제 B" pitchFamily="18" charset="-127"/>
            <a:ea typeface="한컴 백제 B" pitchFamily="18" charset="-127"/>
          </a:endParaRPr>
        </a:p>
      </xdr:txBody>
    </xdr:sp>
    <xdr:clientData/>
  </xdr:oneCellAnchor>
  <xdr:twoCellAnchor editAs="oneCell">
    <xdr:from>
      <xdr:col>1</xdr:col>
      <xdr:colOff>23812</xdr:colOff>
      <xdr:row>1</xdr:row>
      <xdr:rowOff>7039</xdr:rowOff>
    </xdr:from>
    <xdr:to>
      <xdr:col>10</xdr:col>
      <xdr:colOff>335647</xdr:colOff>
      <xdr:row>4</xdr:row>
      <xdr:rowOff>56943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" y="221352"/>
          <a:ext cx="9312960" cy="1383404"/>
        </a:xfrm>
        <a:prstGeom prst="rect">
          <a:avLst/>
        </a:prstGeom>
      </xdr:spPr>
    </xdr:pic>
    <xdr:clientData/>
  </xdr:twoCellAnchor>
  <xdr:twoCellAnchor>
    <xdr:from>
      <xdr:col>1</xdr:col>
      <xdr:colOff>5</xdr:colOff>
      <xdr:row>1</xdr:row>
      <xdr:rowOff>2</xdr:rowOff>
    </xdr:from>
    <xdr:to>
      <xdr:col>14</xdr:col>
      <xdr:colOff>1130</xdr:colOff>
      <xdr:row>4</xdr:row>
      <xdr:rowOff>37423</xdr:rowOff>
    </xdr:to>
    <xdr:sp macro="" textlink="">
      <xdr:nvSpPr>
        <xdr:cNvPr id="9" name="제목 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Grp="1"/>
        </xdr:cNvSpPr>
      </xdr:nvSpPr>
      <xdr:spPr>
        <a:xfrm>
          <a:off x="238130" y="214315"/>
          <a:ext cx="12050250" cy="1370921"/>
        </a:xfrm>
        <a:prstGeom prst="rect">
          <a:avLst/>
        </a:prstGeom>
        <a:solidFill>
          <a:srgbClr val="FFFF00"/>
        </a:solidFill>
      </xdr:spPr>
      <xdr:txBody>
        <a:bodyPr vert="horz" wrap="square" lIns="91440" tIns="45720" rIns="91440" bIns="45720" rtlCol="0" anchor="ctr">
          <a:normAutofit/>
        </a:bodyPr>
        <a:lstStyle>
          <a:lvl1pPr algn="ctr" defTabSz="914400" rtl="0" eaLnBrk="1" latinLnBrk="1" hangingPunct="1">
            <a:spcBef>
              <a:spcPct val="0"/>
            </a:spcBef>
            <a:buNone/>
            <a:defRPr sz="44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ko-KR" altLang="en-US" sz="5400" b="0">
              <a:solidFill>
                <a:schemeClr val="tx1">
                  <a:lumMod val="95000"/>
                  <a:lumOff val="5000"/>
                </a:schemeClr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천안</a:t>
          </a:r>
          <a:r>
            <a:rPr lang="en-US" altLang="ko-KR" sz="5400" b="0">
              <a:solidFill>
                <a:schemeClr val="tx1">
                  <a:lumMod val="95000"/>
                  <a:lumOff val="5000"/>
                </a:schemeClr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/</a:t>
          </a:r>
          <a:r>
            <a:rPr lang="ko-KR" altLang="en-US" sz="5400" b="0">
              <a:solidFill>
                <a:schemeClr val="tx1">
                  <a:lumMod val="95000"/>
                  <a:lumOff val="5000"/>
                </a:schemeClr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아산 합리적인 휴대폰 시세표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126067</xdr:colOff>
      <xdr:row>0</xdr:row>
      <xdr:rowOff>200308</xdr:rowOff>
    </xdr:from>
    <xdr:to>
      <xdr:col>35</xdr:col>
      <xdr:colOff>630330</xdr:colOff>
      <xdr:row>20</xdr:row>
      <xdr:rowOff>72839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5948342" y="200308"/>
          <a:ext cx="2561663" cy="5149381"/>
        </a:xfrm>
        <a:prstGeom prst="rect">
          <a:avLst/>
        </a:prstGeom>
        <a:solidFill>
          <a:srgbClr val="66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400" b="1">
              <a:ln w="12700">
                <a:solidFill>
                  <a:schemeClr val="accent1">
                    <a:shade val="50000"/>
                  </a:schemeClr>
                </a:solidFill>
              </a:ln>
              <a:solidFill>
                <a:schemeClr val="bg1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금일</a:t>
          </a:r>
          <a:endParaRPr lang="en-US" altLang="ko-KR" sz="2400" b="1">
            <a:ln w="12700">
              <a:solidFill>
                <a:schemeClr val="accent1">
                  <a:shade val="50000"/>
                </a:schemeClr>
              </a:solidFill>
            </a:ln>
            <a:solidFill>
              <a:schemeClr val="bg1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en-US" altLang="ko-KR" sz="2400" b="1">
              <a:ln w="12700">
                <a:solidFill>
                  <a:schemeClr val="accent1">
                    <a:shade val="50000"/>
                  </a:schemeClr>
                </a:solidFill>
              </a:ln>
              <a:solidFill>
                <a:schemeClr val="bg1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SK</a:t>
          </a:r>
        </a:p>
        <a:p>
          <a:pPr algn="ctr"/>
          <a:r>
            <a:rPr lang="ko-KR" altLang="en-US" sz="2400" b="1">
              <a:ln w="12700">
                <a:solidFill>
                  <a:schemeClr val="accent1">
                    <a:shade val="50000"/>
                  </a:schemeClr>
                </a:solidFill>
              </a:ln>
              <a:solidFill>
                <a:schemeClr val="bg1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시세는</a:t>
          </a:r>
          <a:endParaRPr lang="en-US" altLang="ko-KR" sz="2400" b="1">
            <a:ln w="12700">
              <a:solidFill>
                <a:schemeClr val="accent1">
                  <a:shade val="50000"/>
                </a:schemeClr>
              </a:solidFill>
            </a:ln>
            <a:solidFill>
              <a:schemeClr val="bg1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1">
              <a:ln w="12700">
                <a:solidFill>
                  <a:schemeClr val="accent1">
                    <a:shade val="50000"/>
                  </a:schemeClr>
                </a:solidFill>
              </a:ln>
              <a:solidFill>
                <a:schemeClr val="bg1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카톡으로 문의</a:t>
          </a:r>
          <a:endParaRPr lang="en-US" altLang="ko-KR" sz="2400" b="1">
            <a:ln w="12700">
              <a:solidFill>
                <a:schemeClr val="accent1">
                  <a:shade val="50000"/>
                </a:schemeClr>
              </a:solidFill>
            </a:ln>
            <a:solidFill>
              <a:schemeClr val="bg1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1">
              <a:ln w="12700">
                <a:solidFill>
                  <a:schemeClr val="accent1">
                    <a:shade val="50000"/>
                  </a:schemeClr>
                </a:solidFill>
              </a:ln>
              <a:solidFill>
                <a:schemeClr val="bg1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주세요</a:t>
          </a:r>
          <a:r>
            <a:rPr lang="en-US" altLang="ko-KR" sz="2400" b="1">
              <a:ln w="12700">
                <a:solidFill>
                  <a:schemeClr val="accent1">
                    <a:shade val="50000"/>
                  </a:schemeClr>
                </a:solidFill>
              </a:ln>
              <a:solidFill>
                <a:schemeClr val="bg1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~!</a:t>
          </a:r>
        </a:p>
        <a:p>
          <a:pPr algn="ctr"/>
          <a:endParaRPr lang="en-US" altLang="ko-KR" sz="2400" b="1">
            <a:ln w="12700">
              <a:solidFill>
                <a:schemeClr val="accent1">
                  <a:shade val="50000"/>
                </a:schemeClr>
              </a:solidFill>
            </a:ln>
            <a:solidFill>
              <a:schemeClr val="bg1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1">
              <a:ln w="12700">
                <a:solidFill>
                  <a:schemeClr val="accent1">
                    <a:shade val="50000"/>
                  </a:schemeClr>
                </a:solidFill>
              </a:ln>
              <a:solidFill>
                <a:schemeClr val="bg1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빅세일 </a:t>
          </a:r>
          <a:r>
            <a:rPr lang="en-US" altLang="ko-KR" sz="2400" b="1">
              <a:ln w="12700">
                <a:solidFill>
                  <a:schemeClr val="accent1">
                    <a:shade val="50000"/>
                  </a:schemeClr>
                </a:solidFill>
              </a:ln>
              <a:solidFill>
                <a:schemeClr val="bg1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!!!</a:t>
          </a:r>
        </a:p>
      </xdr:txBody>
    </xdr:sp>
    <xdr:clientData/>
  </xdr:twoCellAnchor>
  <xdr:twoCellAnchor>
    <xdr:from>
      <xdr:col>32</xdr:col>
      <xdr:colOff>126172</xdr:colOff>
      <xdr:row>24</xdr:row>
      <xdr:rowOff>30615</xdr:rowOff>
    </xdr:from>
    <xdr:to>
      <xdr:col>35</xdr:col>
      <xdr:colOff>575956</xdr:colOff>
      <xdr:row>61</xdr:row>
      <xdr:rowOff>379703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5948447" y="6383790"/>
          <a:ext cx="2507184" cy="5063963"/>
        </a:xfrm>
        <a:prstGeom prst="rect">
          <a:avLst/>
        </a:prstGeom>
        <a:solidFill>
          <a:srgbClr val="F0C2E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400" b="0" baseline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LG U+ </a:t>
          </a:r>
          <a:r>
            <a:rPr lang="ko-KR" altLang="en-US" sz="2400" b="0" baseline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텔레콤</a:t>
          </a:r>
          <a:endParaRPr lang="en-US" altLang="ko-KR" sz="2400" b="0" baseline="0">
            <a:solidFill>
              <a:sysClr val="windowText" lastClr="0000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en-US" altLang="ko-KR" sz="2400" b="0" baseline="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7</a:t>
          </a:r>
          <a:r>
            <a:rPr lang="ko-KR" altLang="en-US" sz="2400" b="0" baseline="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월 판매마감</a:t>
          </a:r>
          <a:endParaRPr lang="en-US" altLang="ko-KR" sz="2400" b="0" baseline="0">
            <a:solidFill>
              <a:srgbClr val="FF00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endParaRPr lang="en-US" altLang="ko-KR" sz="2400" b="0" baseline="0">
            <a:solidFill>
              <a:srgbClr val="FF00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en-US" altLang="ko-KR" sz="2400" b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8</a:t>
          </a:r>
          <a:r>
            <a:rPr lang="ko-KR" altLang="en-US" sz="2400" b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월달을 기다려</a:t>
          </a:r>
          <a:endParaRPr lang="en-US" altLang="ko-KR" sz="2400" b="0">
            <a:solidFill>
              <a:sysClr val="windowText" lastClr="0000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주세요</a:t>
          </a:r>
          <a:r>
            <a:rPr lang="en-US" altLang="ko-KR" sz="2400" b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!!</a:t>
          </a:r>
          <a:br>
            <a:rPr lang="en-US" altLang="ko-KR" sz="2400" b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</a:br>
          <a:r>
            <a:rPr lang="ko-KR" altLang="en-US" sz="2400" b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착한가격으로</a:t>
          </a:r>
          <a:endParaRPr lang="en-US" altLang="ko-KR" sz="2400" b="0">
            <a:solidFill>
              <a:sysClr val="windowText" lastClr="0000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돌아오겠습니다</a:t>
          </a:r>
          <a:endParaRPr lang="en-US" altLang="ko-KR" sz="2400" b="0">
            <a:solidFill>
              <a:sysClr val="windowText" lastClr="0000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0">
              <a:solidFill>
                <a:sysClr val="windowText" lastClr="0000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♥</a:t>
          </a:r>
          <a:endParaRPr lang="en-US" altLang="ko-KR" sz="2400" b="0">
            <a:solidFill>
              <a:sysClr val="windowText" lastClr="0000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</xdr:txBody>
    </xdr:sp>
    <xdr:clientData/>
  </xdr:twoCellAnchor>
  <xdr:twoCellAnchor>
    <xdr:from>
      <xdr:col>39</xdr:col>
      <xdr:colOff>368250</xdr:colOff>
      <xdr:row>62</xdr:row>
      <xdr:rowOff>187098</xdr:rowOff>
    </xdr:from>
    <xdr:to>
      <xdr:col>41</xdr:col>
      <xdr:colOff>627536</xdr:colOff>
      <xdr:row>78</xdr:row>
      <xdr:rowOff>3031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0991125" y="11769498"/>
          <a:ext cx="1630886" cy="5502358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400" b="1">
              <a:solidFill>
                <a:srgbClr val="FFFF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금일</a:t>
          </a:r>
          <a:endParaRPr lang="en-US" altLang="ko-KR" sz="2400" b="1">
            <a:solidFill>
              <a:srgbClr val="FFFF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en-US" altLang="ko-KR" sz="2400" b="1">
              <a:solidFill>
                <a:srgbClr val="FFFF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KT</a:t>
          </a:r>
        </a:p>
        <a:p>
          <a:pPr algn="ctr"/>
          <a:r>
            <a:rPr lang="ko-KR" altLang="en-US" sz="2400" b="1">
              <a:solidFill>
                <a:srgbClr val="FFFF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시세는</a:t>
          </a:r>
          <a:endParaRPr lang="en-US" altLang="ko-KR" sz="2400" b="1">
            <a:solidFill>
              <a:srgbClr val="FFFF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1">
              <a:solidFill>
                <a:srgbClr val="FFFF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카톡으로 문의</a:t>
          </a:r>
          <a:endParaRPr lang="en-US" altLang="ko-KR" sz="2400" b="1">
            <a:solidFill>
              <a:srgbClr val="FFFF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1">
              <a:solidFill>
                <a:srgbClr val="FFFF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주세요</a:t>
          </a:r>
          <a:r>
            <a:rPr lang="en-US" altLang="ko-KR" sz="2400" b="1">
              <a:solidFill>
                <a:srgbClr val="FFFF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~</a:t>
          </a:r>
        </a:p>
        <a:p>
          <a:pPr algn="ctr"/>
          <a:endParaRPr lang="en-US" altLang="ko-KR" sz="2400" b="1">
            <a:solidFill>
              <a:srgbClr val="FFFF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1">
              <a:solidFill>
                <a:srgbClr val="FFFF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모델을 말씀해</a:t>
          </a:r>
          <a:endParaRPr lang="en-US" altLang="ko-KR" sz="2400" b="1">
            <a:solidFill>
              <a:srgbClr val="FFFF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1">
              <a:solidFill>
                <a:srgbClr val="FFFF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주시면</a:t>
          </a:r>
          <a:endParaRPr lang="en-US" altLang="ko-KR" sz="2400" b="1">
            <a:solidFill>
              <a:srgbClr val="FFFF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1">
              <a:solidFill>
                <a:srgbClr val="FFFF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안내해</a:t>
          </a:r>
          <a:endParaRPr lang="en-US" altLang="ko-KR" sz="2400" b="1">
            <a:solidFill>
              <a:srgbClr val="FFFF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  <a:p>
          <a:pPr algn="ctr"/>
          <a:r>
            <a:rPr lang="ko-KR" altLang="en-US" sz="2400" b="1">
              <a:solidFill>
                <a:srgbClr val="FFFF00"/>
              </a:solidFill>
              <a:latin typeface="휴먼둥근헤드라인" pitchFamily="18" charset="-127"/>
              <a:ea typeface="휴먼둥근헤드라인" pitchFamily="18" charset="-127"/>
              <a:cs typeface="THE개이득" panose="02020503020101020101" pitchFamily="18" charset="-127"/>
            </a:rPr>
            <a:t>드립니다♥</a:t>
          </a:r>
          <a:endParaRPr lang="en-US" altLang="ko-KR" sz="2400" b="1">
            <a:solidFill>
              <a:srgbClr val="FFFF00"/>
            </a:solidFill>
            <a:latin typeface="휴먼둥근헤드라인" pitchFamily="18" charset="-127"/>
            <a:ea typeface="휴먼둥근헤드라인" pitchFamily="18" charset="-127"/>
            <a:cs typeface="THE개이득" panose="02020503020101020101" pitchFamily="18" charset="-127"/>
          </a:endParaRPr>
        </a:p>
      </xdr:txBody>
    </xdr:sp>
    <xdr:clientData/>
  </xdr:twoCellAnchor>
  <xdr:twoCellAnchor>
    <xdr:from>
      <xdr:col>33</xdr:col>
      <xdr:colOff>663346</xdr:colOff>
      <xdr:row>81</xdr:row>
      <xdr:rowOff>88756</xdr:rowOff>
    </xdr:from>
    <xdr:to>
      <xdr:col>42</xdr:col>
      <xdr:colOff>241526</xdr:colOff>
      <xdr:row>83</xdr:row>
      <xdr:rowOff>190501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7171421" y="17986231"/>
          <a:ext cx="5750380" cy="52084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2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사전예약</a:t>
          </a:r>
          <a:r>
            <a:rPr lang="en-US" altLang="ko-KR" sz="12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!! </a:t>
          </a:r>
          <a:r>
            <a:rPr lang="ko-KR" altLang="en-US" sz="12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기기 최대보유</a:t>
          </a:r>
          <a:r>
            <a:rPr lang="en-US" altLang="ko-KR" sz="12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! </a:t>
          </a:r>
          <a:r>
            <a:rPr lang="ko-KR" altLang="en-US" sz="12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가장먼저 기기 받으실분</a:t>
          </a:r>
          <a:r>
            <a:rPr lang="en-US" altLang="ko-KR" sz="12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!!</a:t>
          </a:r>
        </a:p>
        <a:p>
          <a:pPr algn="ctr"/>
          <a:r>
            <a:rPr lang="ko-KR" altLang="en-US" sz="12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천안</a:t>
          </a:r>
          <a:r>
            <a:rPr lang="en-US" altLang="ko-KR" sz="12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/</a:t>
          </a:r>
          <a:r>
            <a:rPr lang="ko-KR" altLang="en-US" sz="12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아산 최고 단가 책임지고 보장해드립니다 문의주세요</a:t>
          </a:r>
          <a:r>
            <a:rPr lang="en-US" altLang="ko-KR" sz="1200">
              <a:solidFill>
                <a:srgbClr val="FF0000"/>
              </a:solidFill>
              <a:latin typeface="휴먼둥근헤드라인" pitchFamily="18" charset="-127"/>
              <a:ea typeface="휴먼둥근헤드라인" pitchFamily="18" charset="-127"/>
              <a:cs typeface="THE개이득" pitchFamily="18" charset="-127"/>
            </a:rPr>
            <a:t>~~</a:t>
          </a:r>
        </a:p>
      </xdr:txBody>
    </xdr:sp>
    <xdr:clientData/>
  </xdr:twoCellAnchor>
  <xdr:twoCellAnchor editAs="oneCell">
    <xdr:from>
      <xdr:col>1</xdr:col>
      <xdr:colOff>11204</xdr:colOff>
      <xdr:row>1</xdr:row>
      <xdr:rowOff>11207</xdr:rowOff>
    </xdr:from>
    <xdr:to>
      <xdr:col>10</xdr:col>
      <xdr:colOff>64305</xdr:colOff>
      <xdr:row>4</xdr:row>
      <xdr:rowOff>11206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329" y="230282"/>
          <a:ext cx="9082801" cy="1333499"/>
        </a:xfrm>
        <a:prstGeom prst="rect">
          <a:avLst/>
        </a:prstGeom>
      </xdr:spPr>
    </xdr:pic>
    <xdr:clientData/>
  </xdr:twoCellAnchor>
  <xdr:oneCellAnchor>
    <xdr:from>
      <xdr:col>2</xdr:col>
      <xdr:colOff>974911</xdr:colOff>
      <xdr:row>2</xdr:row>
      <xdr:rowOff>78441</xdr:rowOff>
    </xdr:from>
    <xdr:ext cx="7227794" cy="85747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2041711" y="507066"/>
          <a:ext cx="7227794" cy="8574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ko-KR" altLang="en-US" sz="4000">
              <a:solidFill>
                <a:schemeClr val="tx1"/>
              </a:solidFill>
              <a:latin typeface="한컴 백제 B" pitchFamily="18" charset="-127"/>
              <a:ea typeface="한컴 백제 B" pitchFamily="18" charset="-127"/>
            </a:rPr>
            <a:t>천안</a:t>
          </a:r>
          <a:r>
            <a:rPr lang="en-US" altLang="ko-KR" sz="4000">
              <a:solidFill>
                <a:schemeClr val="tx1"/>
              </a:solidFill>
              <a:latin typeface="한컴 백제 B" pitchFamily="18" charset="-127"/>
              <a:ea typeface="한컴 백제 B" pitchFamily="18" charset="-127"/>
            </a:rPr>
            <a:t>/</a:t>
          </a:r>
          <a:r>
            <a:rPr lang="ko-KR" altLang="en-US" sz="4000">
              <a:solidFill>
                <a:schemeClr val="tx1"/>
              </a:solidFill>
              <a:latin typeface="한컴 백제 B" pitchFamily="18" charset="-127"/>
              <a:ea typeface="한컴 백제 B" pitchFamily="18" charset="-127"/>
            </a:rPr>
            <a:t>아산 </a:t>
          </a:r>
          <a:r>
            <a:rPr lang="ko-KR" altLang="en-US" sz="4000">
              <a:solidFill>
                <a:srgbClr val="FF0000"/>
              </a:solidFill>
              <a:latin typeface="한컴 백제 B" pitchFamily="18" charset="-127"/>
              <a:ea typeface="한컴 백제 B" pitchFamily="18" charset="-127"/>
            </a:rPr>
            <a:t>합리적인</a:t>
          </a:r>
          <a:r>
            <a:rPr lang="ko-KR" altLang="en-US" sz="4000">
              <a:solidFill>
                <a:srgbClr val="993300"/>
              </a:solidFill>
              <a:latin typeface="한컴 백제 B" pitchFamily="18" charset="-127"/>
              <a:ea typeface="한컴 백제 B" pitchFamily="18" charset="-127"/>
            </a:rPr>
            <a:t> 휴대폰 </a:t>
          </a:r>
          <a:r>
            <a:rPr lang="ko-KR" altLang="en-US" sz="4000">
              <a:solidFill>
                <a:schemeClr val="tx1"/>
              </a:solidFill>
              <a:latin typeface="한컴 백제 B" pitchFamily="18" charset="-127"/>
              <a:ea typeface="한컴 백제 B" pitchFamily="18" charset="-127"/>
            </a:rPr>
            <a:t>시세표</a:t>
          </a:r>
          <a:endParaRPr lang="ko-KR" altLang="en-US" sz="1050">
            <a:solidFill>
              <a:schemeClr val="tx1"/>
            </a:solidFill>
            <a:latin typeface="한컴 백제 B" pitchFamily="18" charset="-127"/>
            <a:ea typeface="한컴 백제 B" pitchFamily="18" charset="-127"/>
          </a:endParaRPr>
        </a:p>
      </xdr:txBody>
    </xdr:sp>
    <xdr:clientData/>
  </xdr:oneCellAnchor>
  <xdr:twoCellAnchor editAs="oneCell">
    <xdr:from>
      <xdr:col>1</xdr:col>
      <xdr:colOff>23812</xdr:colOff>
      <xdr:row>1</xdr:row>
      <xdr:rowOff>7039</xdr:rowOff>
    </xdr:from>
    <xdr:to>
      <xdr:col>10</xdr:col>
      <xdr:colOff>308433</xdr:colOff>
      <xdr:row>4</xdr:row>
      <xdr:rowOff>56943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" y="226114"/>
          <a:ext cx="9314321" cy="138340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217713</xdr:rowOff>
    </xdr:from>
    <xdr:to>
      <xdr:col>14</xdr:col>
      <xdr:colOff>1125</xdr:colOff>
      <xdr:row>4</xdr:row>
      <xdr:rowOff>40821</xdr:rowOff>
    </xdr:to>
    <xdr:sp macro="" textlink="">
      <xdr:nvSpPr>
        <xdr:cNvPr id="9" name="제목 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Grp="1"/>
        </xdr:cNvSpPr>
      </xdr:nvSpPr>
      <xdr:spPr>
        <a:xfrm>
          <a:off x="238125" y="217713"/>
          <a:ext cx="12069300" cy="1375683"/>
        </a:xfrm>
        <a:prstGeom prst="rect">
          <a:avLst/>
        </a:prstGeom>
        <a:blipFill dpi="0" rotWithShape="1">
          <a:blip xmlns:r="http://schemas.openxmlformats.org/officeDocument/2006/relationships" r:embed="rId3"/>
          <a:srcRect/>
          <a:stretch>
            <a:fillRect/>
          </a:stretch>
        </a:blipFill>
      </xdr:spPr>
      <xdr:txBody>
        <a:bodyPr vert="horz" wrap="square" lIns="91440" tIns="45720" rIns="91440" bIns="45720" rtlCol="0" anchor="ctr">
          <a:normAutofit/>
        </a:bodyPr>
        <a:lstStyle>
          <a:lvl1pPr algn="ctr" defTabSz="914400" rtl="0" eaLnBrk="1" latinLnBrk="1" hangingPunct="1">
            <a:spcBef>
              <a:spcPct val="0"/>
            </a:spcBef>
            <a:buNone/>
            <a:defRPr sz="44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ko-KR" altLang="en-US" sz="5400" b="0">
              <a:solidFill>
                <a:schemeClr val="tx1">
                  <a:lumMod val="95000"/>
                  <a:lumOff val="5000"/>
                </a:schemeClr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천안</a:t>
          </a:r>
          <a:r>
            <a:rPr lang="en-US" altLang="ko-KR" sz="5400" b="0">
              <a:solidFill>
                <a:schemeClr val="tx1">
                  <a:lumMod val="95000"/>
                  <a:lumOff val="5000"/>
                </a:schemeClr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/</a:t>
          </a:r>
          <a:r>
            <a:rPr lang="ko-KR" altLang="en-US" sz="5400" b="0">
              <a:solidFill>
                <a:schemeClr val="tx1">
                  <a:lumMod val="95000"/>
                  <a:lumOff val="5000"/>
                </a:schemeClr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아산 합리적인 휴대폰 시세표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676274</xdr:colOff>
      <xdr:row>14</xdr:row>
      <xdr:rowOff>33021</xdr:rowOff>
    </xdr:from>
    <xdr:to>
      <xdr:col>9</xdr:col>
      <xdr:colOff>552450</xdr:colOff>
      <xdr:row>23</xdr:row>
      <xdr:rowOff>38101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4" y="2966721"/>
          <a:ext cx="2076451" cy="1891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</xdr:colOff>
      <xdr:row>24</xdr:row>
      <xdr:rowOff>38101</xdr:rowOff>
    </xdr:from>
    <xdr:to>
      <xdr:col>9</xdr:col>
      <xdr:colOff>552450</xdr:colOff>
      <xdr:row>33</xdr:row>
      <xdr:rowOff>1</xdr:rowOff>
    </xdr:to>
    <xdr:pic>
      <xdr:nvPicPr>
        <xdr:cNvPr id="5" name="그림 4" descr="Apple, iPhone 13 및 iPhone 13 mini 발표 - Apple (KR)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5067301"/>
          <a:ext cx="2057400" cy="184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561975</xdr:colOff>
      <xdr:row>34</xdr:row>
      <xdr:rowOff>142875</xdr:rowOff>
    </xdr:from>
    <xdr:to>
      <xdr:col>19</xdr:col>
      <xdr:colOff>552450</xdr:colOff>
      <xdr:row>43</xdr:row>
      <xdr:rowOff>190500</xdr:rowOff>
    </xdr:to>
    <xdr:pic>
      <xdr:nvPicPr>
        <xdr:cNvPr id="6" name="그림 5" descr="APPLE 아이폰13 프로 5G 256GB, 자급제 (자급제 공기계) : 다나와 가격비교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7267575"/>
          <a:ext cx="2047875" cy="1933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676275</xdr:colOff>
      <xdr:row>45</xdr:row>
      <xdr:rowOff>28575</xdr:rowOff>
    </xdr:from>
    <xdr:to>
      <xdr:col>9</xdr:col>
      <xdr:colOff>552450</xdr:colOff>
      <xdr:row>54</xdr:row>
      <xdr:rowOff>38100</xdr:rowOff>
    </xdr:to>
    <xdr:pic>
      <xdr:nvPicPr>
        <xdr:cNvPr id="8" name="그림 7" descr="롯데하이마트 | [1/27일 입고예정] 갤럭시 S21 자급제, 팬텀 핑크, SM-G991NZIEKOO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9458325"/>
          <a:ext cx="2076450" cy="189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85725</xdr:colOff>
      <xdr:row>32</xdr:row>
      <xdr:rowOff>176550</xdr:rowOff>
    </xdr:from>
    <xdr:to>
      <xdr:col>24</xdr:col>
      <xdr:colOff>314325</xdr:colOff>
      <xdr:row>43</xdr:row>
      <xdr:rowOff>95249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87525" y="6882150"/>
          <a:ext cx="2286000" cy="2223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9525</xdr:colOff>
      <xdr:row>57</xdr:row>
      <xdr:rowOff>56589</xdr:rowOff>
    </xdr:from>
    <xdr:to>
      <xdr:col>13</xdr:col>
      <xdr:colOff>600075</xdr:colOff>
      <xdr:row>66</xdr:row>
      <xdr:rowOff>47624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9125" y="12000939"/>
          <a:ext cx="1276350" cy="187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200025</xdr:colOff>
      <xdr:row>47</xdr:row>
      <xdr:rowOff>142875</xdr:rowOff>
    </xdr:from>
    <xdr:to>
      <xdr:col>13</xdr:col>
      <xdr:colOff>228600</xdr:colOff>
      <xdr:row>58</xdr:row>
      <xdr:rowOff>57150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9991725"/>
          <a:ext cx="2085975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76200</xdr:colOff>
      <xdr:row>24</xdr:row>
      <xdr:rowOff>19502</xdr:rowOff>
    </xdr:from>
    <xdr:to>
      <xdr:col>18</xdr:col>
      <xdr:colOff>247650</xdr:colOff>
      <xdr:row>33</xdr:row>
      <xdr:rowOff>133350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3200" y="5048702"/>
          <a:ext cx="2228850" cy="1999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47625</xdr:colOff>
      <xdr:row>10</xdr:row>
      <xdr:rowOff>28575</xdr:rowOff>
    </xdr:from>
    <xdr:to>
      <xdr:col>16</xdr:col>
      <xdr:colOff>657225</xdr:colOff>
      <xdr:row>25</xdr:row>
      <xdr:rowOff>9525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8825" y="2124075"/>
          <a:ext cx="1981200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581025</xdr:colOff>
      <xdr:row>2</xdr:row>
      <xdr:rowOff>104775</xdr:rowOff>
    </xdr:from>
    <xdr:to>
      <xdr:col>20</xdr:col>
      <xdr:colOff>323850</xdr:colOff>
      <xdr:row>16</xdr:row>
      <xdr:rowOff>133350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39625" y="523875"/>
          <a:ext cx="1800225" cy="296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466725</xdr:colOff>
      <xdr:row>3</xdr:row>
      <xdr:rowOff>104775</xdr:rowOff>
    </xdr:from>
    <xdr:to>
      <xdr:col>23</xdr:col>
      <xdr:colOff>114300</xdr:colOff>
      <xdr:row>16</xdr:row>
      <xdr:rowOff>133350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2725" y="733425"/>
          <a:ext cx="1704975" cy="2752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152400</xdr:rowOff>
    </xdr:from>
    <xdr:to>
      <xdr:col>2</xdr:col>
      <xdr:colOff>504825</xdr:colOff>
      <xdr:row>31</xdr:row>
      <xdr:rowOff>161925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3400"/>
          <a:ext cx="1876425" cy="2314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619125</xdr:colOff>
      <xdr:row>20</xdr:row>
      <xdr:rowOff>123825</xdr:rowOff>
    </xdr:from>
    <xdr:to>
      <xdr:col>5</xdr:col>
      <xdr:colOff>581025</xdr:colOff>
      <xdr:row>31</xdr:row>
      <xdr:rowOff>133350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14825"/>
          <a:ext cx="2076450" cy="2314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114301</xdr:colOff>
      <xdr:row>11</xdr:row>
      <xdr:rowOff>0</xdr:rowOff>
    </xdr:from>
    <xdr:to>
      <xdr:col>13</xdr:col>
      <xdr:colOff>571501</xdr:colOff>
      <xdr:row>19</xdr:row>
      <xdr:rowOff>133927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1" y="2305050"/>
          <a:ext cx="1828800" cy="181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342901</xdr:colOff>
      <xdr:row>21</xdr:row>
      <xdr:rowOff>142876</xdr:rowOff>
    </xdr:from>
    <xdr:to>
      <xdr:col>14</xdr:col>
      <xdr:colOff>247651</xdr:colOff>
      <xdr:row>30</xdr:row>
      <xdr:rowOff>194244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1" y="4543426"/>
          <a:ext cx="2647950" cy="1937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295275</xdr:colOff>
      <xdr:row>20</xdr:row>
      <xdr:rowOff>142874</xdr:rowOff>
    </xdr:from>
    <xdr:to>
      <xdr:col>23</xdr:col>
      <xdr:colOff>542827</xdr:colOff>
      <xdr:row>31</xdr:row>
      <xdr:rowOff>19049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25475" y="4333874"/>
          <a:ext cx="2990752" cy="2181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34</xdr:row>
      <xdr:rowOff>95250</xdr:rowOff>
    </xdr:from>
    <xdr:to>
      <xdr:col>3</xdr:col>
      <xdr:colOff>400050</xdr:colOff>
      <xdr:row>44</xdr:row>
      <xdr:rowOff>123825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7219950"/>
          <a:ext cx="1657350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571500</xdr:colOff>
      <xdr:row>34</xdr:row>
      <xdr:rowOff>76200</xdr:rowOff>
    </xdr:from>
    <xdr:to>
      <xdr:col>6</xdr:col>
      <xdr:colOff>180975</xdr:colOff>
      <xdr:row>44</xdr:row>
      <xdr:rowOff>76200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7200900"/>
          <a:ext cx="1752600" cy="209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466725</xdr:colOff>
      <xdr:row>34</xdr:row>
      <xdr:rowOff>9525</xdr:rowOff>
    </xdr:from>
    <xdr:to>
      <xdr:col>9</xdr:col>
      <xdr:colOff>19050</xdr:colOff>
      <xdr:row>44</xdr:row>
      <xdr:rowOff>114300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1525" y="7134225"/>
          <a:ext cx="1752600" cy="2200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238125</xdr:colOff>
      <xdr:row>34</xdr:row>
      <xdr:rowOff>9525</xdr:rowOff>
    </xdr:from>
    <xdr:to>
      <xdr:col>11</xdr:col>
      <xdr:colOff>581025</xdr:colOff>
      <xdr:row>44</xdr:row>
      <xdr:rowOff>104775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7134225"/>
          <a:ext cx="1743075" cy="219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561975</xdr:colOff>
      <xdr:row>0</xdr:row>
      <xdr:rowOff>114300</xdr:rowOff>
    </xdr:from>
    <xdr:to>
      <xdr:col>3</xdr:col>
      <xdr:colOff>23092</xdr:colOff>
      <xdr:row>8</xdr:row>
      <xdr:rowOff>95250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114300"/>
          <a:ext cx="832717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561974</xdr:colOff>
      <xdr:row>0</xdr:row>
      <xdr:rowOff>161925</xdr:rowOff>
    </xdr:from>
    <xdr:to>
      <xdr:col>5</xdr:col>
      <xdr:colOff>57149</xdr:colOff>
      <xdr:row>9</xdr:row>
      <xdr:rowOff>140623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4" y="161925"/>
          <a:ext cx="923925" cy="1864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485775</xdr:colOff>
      <xdr:row>0</xdr:row>
      <xdr:rowOff>133350</xdr:rowOff>
    </xdr:from>
    <xdr:to>
      <xdr:col>7</xdr:col>
      <xdr:colOff>54942</xdr:colOff>
      <xdr:row>10</xdr:row>
      <xdr:rowOff>19050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5" y="133350"/>
          <a:ext cx="969342" cy="198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6">
            <a:lumMod val="40000"/>
            <a:lumOff val="60000"/>
          </a:schemeClr>
        </a:solidFill>
      </a:spPr>
      <a:bodyPr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1"/>
  <sheetViews>
    <sheetView showGridLines="0" zoomScale="55" zoomScaleNormal="55" workbookViewId="0">
      <selection activeCell="O8" sqref="O8"/>
    </sheetView>
  </sheetViews>
  <sheetFormatPr defaultRowHeight="16.5"/>
  <cols>
    <col min="1" max="1" width="14" customWidth="1"/>
    <col min="2" max="2" width="3.375" customWidth="1"/>
    <col min="3" max="4" width="17.125" customWidth="1"/>
    <col min="5" max="5" width="16.75" customWidth="1"/>
    <col min="6" max="6" width="15.25" customWidth="1"/>
    <col min="7" max="7" width="7.375" customWidth="1"/>
    <col min="8" max="8" width="19.875" customWidth="1"/>
    <col min="9" max="9" width="7.375" customWidth="1"/>
    <col min="10" max="10" width="18.875" customWidth="1"/>
    <col min="11" max="11" width="6.875" customWidth="1"/>
    <col min="12" max="12" width="3.375" customWidth="1"/>
    <col min="16" max="17" width="9" customWidth="1"/>
    <col min="25" max="25" width="9" customWidth="1"/>
  </cols>
  <sheetData>
    <row r="1" spans="2:12" ht="17.25" thickBot="1"/>
    <row r="2" spans="2:12" ht="17.25" thickTop="1">
      <c r="B2" s="58"/>
      <c r="C2" s="58"/>
      <c r="D2" s="744" t="s">
        <v>97</v>
      </c>
      <c r="E2" s="745"/>
      <c r="F2" s="745"/>
      <c r="G2" s="745"/>
      <c r="H2" s="745"/>
      <c r="I2" s="746"/>
      <c r="J2" s="58"/>
      <c r="K2" s="58"/>
      <c r="L2" s="58"/>
    </row>
    <row r="3" spans="2:12" ht="17.25" thickBot="1">
      <c r="B3" s="82"/>
      <c r="C3" s="82"/>
      <c r="D3" s="747"/>
      <c r="E3" s="748"/>
      <c r="F3" s="748"/>
      <c r="G3" s="748"/>
      <c r="H3" s="748"/>
      <c r="I3" s="749"/>
      <c r="J3" s="82"/>
      <c r="K3" s="82"/>
      <c r="L3" s="82"/>
    </row>
    <row r="4" spans="2:12" ht="81.95" customHeight="1" thickTop="1">
      <c r="B4" s="82"/>
      <c r="C4" s="750" t="s">
        <v>98</v>
      </c>
      <c r="D4" s="750"/>
      <c r="E4" s="59"/>
      <c r="F4" s="751" t="s">
        <v>20</v>
      </c>
      <c r="G4" s="751"/>
      <c r="H4" s="751" t="s">
        <v>0</v>
      </c>
      <c r="I4" s="751"/>
      <c r="J4" s="751" t="s">
        <v>21</v>
      </c>
      <c r="K4" s="751"/>
      <c r="L4" s="82"/>
    </row>
    <row r="5" spans="2:12" ht="81.95" customHeight="1">
      <c r="B5" s="82"/>
      <c r="C5" s="58"/>
      <c r="D5" s="58"/>
      <c r="E5" s="59" t="s">
        <v>3</v>
      </c>
      <c r="F5" s="756" t="s">
        <v>102</v>
      </c>
      <c r="G5" s="756"/>
      <c r="H5" s="89">
        <f>게시용!J40</f>
        <v>46.300000000000004</v>
      </c>
      <c r="I5" s="87" t="s">
        <v>72</v>
      </c>
      <c r="J5" s="89">
        <f>게시용!M40</f>
        <v>68.3</v>
      </c>
      <c r="K5" s="87" t="s">
        <v>72</v>
      </c>
      <c r="L5" s="82"/>
    </row>
    <row r="6" spans="2:12" ht="81.95" customHeight="1">
      <c r="B6" s="82"/>
      <c r="C6" s="58"/>
      <c r="D6" s="58"/>
      <c r="E6" s="59" t="s">
        <v>4</v>
      </c>
      <c r="F6" s="756" t="s">
        <v>102</v>
      </c>
      <c r="G6" s="756"/>
      <c r="H6" s="89">
        <f>게시용!K40</f>
        <v>61.300000000000004</v>
      </c>
      <c r="I6" s="87" t="s">
        <v>72</v>
      </c>
      <c r="J6" s="89">
        <f>게시용!N40</f>
        <v>79.3</v>
      </c>
      <c r="K6" s="87" t="s">
        <v>72</v>
      </c>
      <c r="L6" s="82"/>
    </row>
    <row r="7" spans="2:12" ht="15" customHeight="1" thickBot="1">
      <c r="B7" s="82"/>
      <c r="C7" s="58"/>
      <c r="D7" s="58"/>
      <c r="E7" s="59"/>
      <c r="F7" s="60"/>
      <c r="G7" s="61"/>
      <c r="H7" s="60"/>
      <c r="I7" s="61"/>
      <c r="J7" s="60"/>
      <c r="K7" s="61"/>
      <c r="L7" s="82"/>
    </row>
    <row r="8" spans="2:12" ht="81.95" customHeight="1" thickTop="1">
      <c r="B8" s="82"/>
      <c r="C8" s="742" t="s">
        <v>99</v>
      </c>
      <c r="D8" s="742"/>
      <c r="E8" s="72"/>
      <c r="F8" s="743" t="s">
        <v>20</v>
      </c>
      <c r="G8" s="743"/>
      <c r="H8" s="743" t="s">
        <v>0</v>
      </c>
      <c r="I8" s="743"/>
      <c r="J8" s="743" t="s">
        <v>21</v>
      </c>
      <c r="K8" s="743"/>
      <c r="L8" s="82"/>
    </row>
    <row r="9" spans="2:12" ht="81.95" customHeight="1">
      <c r="B9" s="82"/>
      <c r="C9" s="58"/>
      <c r="D9" s="58"/>
      <c r="E9" s="59" t="s">
        <v>3</v>
      </c>
      <c r="F9" s="756" t="s">
        <v>102</v>
      </c>
      <c r="G9" s="756"/>
      <c r="H9" s="89">
        <f>게시용!J41</f>
        <v>71.2</v>
      </c>
      <c r="I9" s="87" t="s">
        <v>72</v>
      </c>
      <c r="J9" s="90">
        <f>게시용!M41</f>
        <v>104.80000000000001</v>
      </c>
      <c r="K9" s="87" t="s">
        <v>72</v>
      </c>
      <c r="L9" s="82"/>
    </row>
    <row r="10" spans="2:12" ht="81.95" customHeight="1">
      <c r="B10" s="82"/>
      <c r="C10" s="58"/>
      <c r="D10" s="58"/>
      <c r="E10" s="59" t="s">
        <v>4</v>
      </c>
      <c r="F10" s="756" t="s">
        <v>102</v>
      </c>
      <c r="G10" s="756"/>
      <c r="H10" s="89">
        <f>게시용!K41</f>
        <v>79.2</v>
      </c>
      <c r="I10" s="87" t="s">
        <v>72</v>
      </c>
      <c r="J10" s="90">
        <f>게시용!N41</f>
        <v>113.80000000000001</v>
      </c>
      <c r="K10" s="87" t="s">
        <v>72</v>
      </c>
      <c r="L10" s="82"/>
    </row>
    <row r="11" spans="2:12" ht="8.25" customHeight="1" thickBot="1">
      <c r="B11" s="82"/>
      <c r="C11" s="62"/>
      <c r="D11" s="62"/>
      <c r="E11" s="63"/>
      <c r="F11" s="64"/>
      <c r="G11" s="65"/>
      <c r="H11" s="64"/>
      <c r="I11" s="65"/>
      <c r="J11" s="64"/>
      <c r="K11" s="65"/>
      <c r="L11" s="82"/>
    </row>
    <row r="12" spans="2:12" ht="81.95" customHeight="1" thickTop="1">
      <c r="B12" s="82"/>
      <c r="C12" s="742" t="s">
        <v>100</v>
      </c>
      <c r="D12" s="742"/>
      <c r="E12" s="72"/>
      <c r="F12" s="743" t="s">
        <v>20</v>
      </c>
      <c r="G12" s="743"/>
      <c r="H12" s="743" t="s">
        <v>0</v>
      </c>
      <c r="I12" s="743"/>
      <c r="J12" s="743" t="s">
        <v>21</v>
      </c>
      <c r="K12" s="743"/>
      <c r="L12" s="82"/>
    </row>
    <row r="13" spans="2:12" ht="81.95" customHeight="1">
      <c r="B13" s="82"/>
      <c r="C13" s="58"/>
      <c r="D13" s="58"/>
      <c r="E13" s="59" t="s">
        <v>3</v>
      </c>
      <c r="F13" s="756" t="s">
        <v>102</v>
      </c>
      <c r="G13" s="756"/>
      <c r="H13" s="89">
        <f>게시용!J42</f>
        <v>81</v>
      </c>
      <c r="I13" s="87" t="s">
        <v>72</v>
      </c>
      <c r="J13" s="90">
        <f>게시용!M42</f>
        <v>98</v>
      </c>
      <c r="K13" s="87" t="s">
        <v>72</v>
      </c>
      <c r="L13" s="82"/>
    </row>
    <row r="14" spans="2:12" ht="81.95" customHeight="1">
      <c r="B14" s="82"/>
      <c r="C14" s="58"/>
      <c r="D14" s="58"/>
      <c r="E14" s="59" t="s">
        <v>4</v>
      </c>
      <c r="F14" s="756" t="s">
        <v>102</v>
      </c>
      <c r="G14" s="756"/>
      <c r="H14" s="89">
        <f>게시용!K42</f>
        <v>91</v>
      </c>
      <c r="I14" s="87" t="s">
        <v>72</v>
      </c>
      <c r="J14" s="90">
        <f>게시용!N42</f>
        <v>109</v>
      </c>
      <c r="K14" s="87" t="s">
        <v>72</v>
      </c>
      <c r="L14" s="82"/>
    </row>
    <row r="15" spans="2:12" ht="12" customHeight="1" thickBot="1">
      <c r="B15" s="82"/>
      <c r="C15" s="62"/>
      <c r="D15" s="62"/>
      <c r="E15" s="63"/>
      <c r="F15" s="64"/>
      <c r="G15" s="65"/>
      <c r="H15" s="64"/>
      <c r="I15" s="65"/>
      <c r="J15" s="64"/>
      <c r="K15" s="65"/>
      <c r="L15" s="82"/>
    </row>
    <row r="16" spans="2:12" ht="81.95" customHeight="1" thickTop="1">
      <c r="B16" s="82"/>
      <c r="C16" s="752" t="s">
        <v>101</v>
      </c>
      <c r="D16" s="752"/>
      <c r="E16" s="59"/>
      <c r="F16" s="751" t="s">
        <v>20</v>
      </c>
      <c r="G16" s="751"/>
      <c r="H16" s="751" t="s">
        <v>0</v>
      </c>
      <c r="I16" s="751"/>
      <c r="J16" s="751" t="s">
        <v>21</v>
      </c>
      <c r="K16" s="751"/>
      <c r="L16" s="82"/>
    </row>
    <row r="17" spans="2:12" ht="81.95" customHeight="1">
      <c r="B17" s="82"/>
      <c r="C17" s="58"/>
      <c r="D17" s="58"/>
      <c r="E17" s="59" t="s">
        <v>3</v>
      </c>
      <c r="F17" s="756" t="s">
        <v>102</v>
      </c>
      <c r="G17" s="756"/>
      <c r="H17" s="89">
        <f>게시용!J43</f>
        <v>116.2</v>
      </c>
      <c r="I17" s="87" t="s">
        <v>72</v>
      </c>
      <c r="J17" s="90">
        <f>게시용!M43</f>
        <v>133.20000000000002</v>
      </c>
      <c r="K17" s="87" t="s">
        <v>72</v>
      </c>
      <c r="L17" s="82"/>
    </row>
    <row r="18" spans="2:12" ht="81.95" customHeight="1">
      <c r="B18" s="82"/>
      <c r="C18" s="58"/>
      <c r="D18" s="58"/>
      <c r="E18" s="59" t="s">
        <v>4</v>
      </c>
      <c r="F18" s="756" t="s">
        <v>102</v>
      </c>
      <c r="G18" s="756"/>
      <c r="H18" s="89">
        <f>게시용!K43</f>
        <v>126.2</v>
      </c>
      <c r="I18" s="87" t="s">
        <v>72</v>
      </c>
      <c r="J18" s="90">
        <f>게시용!N43</f>
        <v>144.20000000000002</v>
      </c>
      <c r="K18" s="87" t="s">
        <v>72</v>
      </c>
      <c r="L18" s="82"/>
    </row>
    <row r="19" spans="2:12" ht="20.25" customHeight="1">
      <c r="B19" s="82"/>
      <c r="C19" s="754" t="s">
        <v>74</v>
      </c>
      <c r="D19" s="754"/>
      <c r="E19" s="754"/>
      <c r="F19" s="754"/>
      <c r="G19" s="754"/>
      <c r="H19" s="754"/>
      <c r="I19" s="754"/>
      <c r="J19" s="754"/>
      <c r="K19" s="754"/>
      <c r="L19" s="82"/>
    </row>
    <row r="22" spans="2:12" ht="17.25" customHeight="1"/>
    <row r="24" spans="2:12" ht="17.25" thickBot="1"/>
    <row r="25" spans="2:12" ht="17.25" thickTop="1">
      <c r="B25" s="58"/>
      <c r="C25" s="58"/>
      <c r="D25" s="744" t="s">
        <v>96</v>
      </c>
      <c r="E25" s="745"/>
      <c r="F25" s="745"/>
      <c r="G25" s="745"/>
      <c r="H25" s="745"/>
      <c r="I25" s="746"/>
      <c r="J25" s="58"/>
      <c r="K25" s="58"/>
      <c r="L25" s="58"/>
    </row>
    <row r="26" spans="2:12" ht="17.25" customHeight="1" thickBot="1">
      <c r="B26" s="82"/>
      <c r="C26" s="82"/>
      <c r="D26" s="747"/>
      <c r="E26" s="748"/>
      <c r="F26" s="748"/>
      <c r="G26" s="748"/>
      <c r="H26" s="748"/>
      <c r="I26" s="749"/>
      <c r="J26" s="82"/>
      <c r="K26" s="82"/>
      <c r="L26" s="82"/>
    </row>
    <row r="27" spans="2:12" ht="81.95" customHeight="1" thickTop="1">
      <c r="B27" s="82"/>
      <c r="C27" s="755" t="s">
        <v>94</v>
      </c>
      <c r="D27" s="755"/>
      <c r="E27" s="59"/>
      <c r="F27" s="751" t="s">
        <v>20</v>
      </c>
      <c r="G27" s="751"/>
      <c r="H27" s="751" t="s">
        <v>0</v>
      </c>
      <c r="I27" s="751"/>
      <c r="J27" s="751" t="s">
        <v>21</v>
      </c>
      <c r="K27" s="751"/>
      <c r="L27" s="82"/>
    </row>
    <row r="28" spans="2:12" ht="81.95" customHeight="1">
      <c r="B28" s="82"/>
      <c r="C28" s="58"/>
      <c r="D28" s="58"/>
      <c r="E28" s="59" t="s">
        <v>3</v>
      </c>
      <c r="F28" s="756" t="s">
        <v>102</v>
      </c>
      <c r="G28" s="756"/>
      <c r="H28" s="83" t="e">
        <f>게시용!J44</f>
        <v>#REF!</v>
      </c>
      <c r="I28" s="84" t="s">
        <v>72</v>
      </c>
      <c r="J28" s="83" t="str">
        <f>게시용!M44</f>
        <v>재고소진</v>
      </c>
      <c r="K28" s="84" t="s">
        <v>72</v>
      </c>
      <c r="L28" s="82"/>
    </row>
    <row r="29" spans="2:12" ht="81.95" customHeight="1">
      <c r="B29" s="82"/>
      <c r="C29" s="58"/>
      <c r="D29" s="58"/>
      <c r="E29" s="59" t="s">
        <v>4</v>
      </c>
      <c r="F29" s="756" t="s">
        <v>102</v>
      </c>
      <c r="G29" s="756"/>
      <c r="H29" s="83" t="e">
        <f>게시용!K44</f>
        <v>#REF!</v>
      </c>
      <c r="I29" s="84" t="s">
        <v>72</v>
      </c>
      <c r="J29" s="83">
        <f>게시용!N44</f>
        <v>0</v>
      </c>
      <c r="K29" s="84" t="s">
        <v>72</v>
      </c>
      <c r="L29" s="82"/>
    </row>
    <row r="30" spans="2:12" ht="8.25" customHeight="1" thickBot="1">
      <c r="B30" s="82"/>
      <c r="C30" s="62"/>
      <c r="D30" s="62"/>
      <c r="E30" s="63"/>
      <c r="F30" s="64"/>
      <c r="G30" s="65"/>
      <c r="H30" s="64"/>
      <c r="I30" s="65"/>
      <c r="J30" s="64"/>
      <c r="K30" s="65"/>
      <c r="L30" s="82"/>
    </row>
    <row r="31" spans="2:12" ht="81.95" customHeight="1" thickTop="1">
      <c r="B31" s="82"/>
      <c r="C31" s="755" t="s">
        <v>95</v>
      </c>
      <c r="D31" s="755"/>
      <c r="E31" s="59"/>
      <c r="F31" s="751" t="s">
        <v>20</v>
      </c>
      <c r="G31" s="751"/>
      <c r="H31" s="751" t="s">
        <v>0</v>
      </c>
      <c r="I31" s="751"/>
      <c r="J31" s="751" t="s">
        <v>21</v>
      </c>
      <c r="K31" s="751"/>
      <c r="L31" s="82"/>
    </row>
    <row r="32" spans="2:12" ht="81.95" customHeight="1">
      <c r="B32" s="82"/>
      <c r="C32" s="58"/>
      <c r="D32" s="58"/>
      <c r="E32" s="59" t="s">
        <v>3</v>
      </c>
      <c r="F32" s="756" t="s">
        <v>102</v>
      </c>
      <c r="G32" s="756"/>
      <c r="H32" s="83" t="e">
        <f>게시용!J45</f>
        <v>#REF!</v>
      </c>
      <c r="I32" s="84" t="s">
        <v>72</v>
      </c>
      <c r="J32" s="83" t="str">
        <f>게시용!M45</f>
        <v>재고소진</v>
      </c>
      <c r="K32" s="84" t="s">
        <v>72</v>
      </c>
      <c r="L32" s="82"/>
    </row>
    <row r="33" spans="2:12" ht="81.95" customHeight="1">
      <c r="B33" s="82"/>
      <c r="C33" s="58"/>
      <c r="D33" s="58"/>
      <c r="E33" s="59" t="s">
        <v>4</v>
      </c>
      <c r="F33" s="756" t="s">
        <v>102</v>
      </c>
      <c r="G33" s="756"/>
      <c r="H33" s="83" t="e">
        <f>게시용!K45</f>
        <v>#REF!</v>
      </c>
      <c r="I33" s="84" t="s">
        <v>72</v>
      </c>
      <c r="J33" s="83">
        <f>게시용!N45</f>
        <v>0</v>
      </c>
      <c r="K33" s="84" t="s">
        <v>72</v>
      </c>
      <c r="L33" s="82"/>
    </row>
    <row r="34" spans="2:12">
      <c r="B34" s="82"/>
      <c r="C34" s="753" t="s">
        <v>73</v>
      </c>
      <c r="D34" s="753"/>
      <c r="E34" s="753"/>
      <c r="F34" s="753"/>
      <c r="G34" s="753"/>
      <c r="H34" s="753"/>
      <c r="I34" s="753"/>
      <c r="J34" s="753"/>
      <c r="K34" s="753"/>
      <c r="L34" s="82"/>
    </row>
    <row r="37" spans="2:12" ht="18" customHeight="1" thickBot="1"/>
    <row r="38" spans="2:12" ht="18" customHeight="1" thickTop="1">
      <c r="B38" s="58"/>
      <c r="C38" s="58"/>
      <c r="D38" s="744" t="s">
        <v>83</v>
      </c>
      <c r="E38" s="745"/>
      <c r="F38" s="745"/>
      <c r="G38" s="745"/>
      <c r="H38" s="745"/>
      <c r="I38" s="746"/>
      <c r="J38" s="58"/>
      <c r="K38" s="58"/>
      <c r="L38" s="58"/>
    </row>
    <row r="39" spans="2:12" ht="18" customHeight="1" thickBot="1">
      <c r="B39" s="82"/>
      <c r="C39" s="82"/>
      <c r="D39" s="747"/>
      <c r="E39" s="748"/>
      <c r="F39" s="748"/>
      <c r="G39" s="748"/>
      <c r="H39" s="748"/>
      <c r="I39" s="749"/>
      <c r="J39" s="82"/>
      <c r="K39" s="82"/>
      <c r="L39" s="82"/>
    </row>
    <row r="40" spans="2:12" ht="82.5" customHeight="1" thickTop="1">
      <c r="B40" s="82"/>
      <c r="C40" s="750" t="s">
        <v>80</v>
      </c>
      <c r="D40" s="750"/>
      <c r="E40" s="59"/>
      <c r="F40" s="751" t="s">
        <v>20</v>
      </c>
      <c r="G40" s="751"/>
      <c r="H40" s="751" t="s">
        <v>0</v>
      </c>
      <c r="I40" s="751"/>
      <c r="J40" s="751" t="s">
        <v>21</v>
      </c>
      <c r="K40" s="751"/>
      <c r="L40" s="82"/>
    </row>
    <row r="41" spans="2:12" ht="82.5" customHeight="1">
      <c r="B41" s="82"/>
      <c r="C41" s="58"/>
      <c r="D41" s="58"/>
      <c r="E41" s="59" t="s">
        <v>3</v>
      </c>
      <c r="F41" s="756" t="s">
        <v>102</v>
      </c>
      <c r="G41" s="756"/>
      <c r="H41" s="91" t="str">
        <f>게시용!J46</f>
        <v>SK전용모델</v>
      </c>
      <c r="I41" s="87" t="s">
        <v>72</v>
      </c>
      <c r="J41" s="91" t="str">
        <f>게시용!M46</f>
        <v>SK전용모델</v>
      </c>
      <c r="K41" s="87" t="s">
        <v>72</v>
      </c>
      <c r="L41" s="82"/>
    </row>
    <row r="42" spans="2:12" ht="82.5" customHeight="1">
      <c r="B42" s="82"/>
      <c r="C42" s="58"/>
      <c r="D42" s="58"/>
      <c r="E42" s="59" t="s">
        <v>4</v>
      </c>
      <c r="F42" s="756" t="s">
        <v>102</v>
      </c>
      <c r="G42" s="756"/>
      <c r="H42" s="91">
        <f>게시용!K46</f>
        <v>0</v>
      </c>
      <c r="I42" s="87" t="s">
        <v>72</v>
      </c>
      <c r="J42" s="91">
        <f>게시용!N46</f>
        <v>0</v>
      </c>
      <c r="K42" s="87" t="s">
        <v>72</v>
      </c>
      <c r="L42" s="82"/>
    </row>
    <row r="43" spans="2:12" ht="6" customHeight="1" thickBot="1">
      <c r="B43" s="82"/>
      <c r="C43" s="58"/>
      <c r="D43" s="58"/>
      <c r="E43" s="59"/>
      <c r="F43" s="88"/>
      <c r="G43" s="87"/>
      <c r="H43" s="88"/>
      <c r="I43" s="87"/>
      <c r="J43" s="88"/>
      <c r="K43" s="87"/>
      <c r="L43" s="82"/>
    </row>
    <row r="44" spans="2:12" ht="82.5" customHeight="1" thickTop="1">
      <c r="B44" s="82"/>
      <c r="C44" s="742" t="s">
        <v>81</v>
      </c>
      <c r="D44" s="742"/>
      <c r="E44" s="72"/>
      <c r="F44" s="757" t="s">
        <v>20</v>
      </c>
      <c r="G44" s="757"/>
      <c r="H44" s="757" t="s">
        <v>0</v>
      </c>
      <c r="I44" s="757"/>
      <c r="J44" s="757" t="s">
        <v>21</v>
      </c>
      <c r="K44" s="757"/>
      <c r="L44" s="82"/>
    </row>
    <row r="45" spans="2:12" ht="82.5" customHeight="1">
      <c r="B45" s="82"/>
      <c r="C45" s="58"/>
      <c r="D45" s="58"/>
      <c r="E45" s="59" t="s">
        <v>3</v>
      </c>
      <c r="F45" s="756" t="s">
        <v>102</v>
      </c>
      <c r="G45" s="756"/>
      <c r="H45" s="89" t="e">
        <f>게시용!#REF!</f>
        <v>#REF!</v>
      </c>
      <c r="I45" s="87" t="s">
        <v>72</v>
      </c>
      <c r="J45" s="90" t="e">
        <f>게시용!#REF!</f>
        <v>#REF!</v>
      </c>
      <c r="K45" s="87" t="s">
        <v>72</v>
      </c>
      <c r="L45" s="82"/>
    </row>
    <row r="46" spans="2:12" ht="82.5" customHeight="1">
      <c r="B46" s="82"/>
      <c r="C46" s="58"/>
      <c r="D46" s="58"/>
      <c r="E46" s="59" t="s">
        <v>4</v>
      </c>
      <c r="F46" s="756" t="s">
        <v>102</v>
      </c>
      <c r="G46" s="756"/>
      <c r="H46" s="89" t="e">
        <f>게시용!#REF!</f>
        <v>#REF!</v>
      </c>
      <c r="I46" s="87" t="s">
        <v>72</v>
      </c>
      <c r="J46" s="90" t="e">
        <f>게시용!#REF!</f>
        <v>#REF!</v>
      </c>
      <c r="K46" s="87" t="s">
        <v>72</v>
      </c>
      <c r="L46" s="82"/>
    </row>
    <row r="47" spans="2:12" ht="4.5" customHeight="1" thickBot="1">
      <c r="B47" s="82"/>
      <c r="C47" s="62"/>
      <c r="D47" s="62"/>
      <c r="E47" s="63"/>
      <c r="F47" s="64"/>
      <c r="G47" s="65"/>
      <c r="H47" s="64"/>
      <c r="I47" s="65"/>
      <c r="J47" s="64"/>
      <c r="K47" s="65"/>
      <c r="L47" s="82"/>
    </row>
    <row r="48" spans="2:12" ht="82.5" customHeight="1" thickTop="1">
      <c r="B48" s="82"/>
      <c r="C48" s="755" t="s">
        <v>82</v>
      </c>
      <c r="D48" s="755"/>
      <c r="E48" s="59"/>
      <c r="F48" s="751" t="s">
        <v>20</v>
      </c>
      <c r="G48" s="751"/>
      <c r="H48" s="751" t="s">
        <v>0</v>
      </c>
      <c r="I48" s="751"/>
      <c r="J48" s="751" t="s">
        <v>21</v>
      </c>
      <c r="K48" s="751"/>
      <c r="L48" s="82"/>
    </row>
    <row r="49" spans="2:12" ht="82.5" customHeight="1">
      <c r="B49" s="82"/>
      <c r="C49" s="58"/>
      <c r="D49" s="58"/>
      <c r="E49" s="59" t="s">
        <v>3</v>
      </c>
      <c r="F49" s="756" t="s">
        <v>102</v>
      </c>
      <c r="G49" s="756"/>
      <c r="H49" s="83" t="e">
        <f>게시용!#REF!</f>
        <v>#REF!</v>
      </c>
      <c r="I49" s="84" t="s">
        <v>72</v>
      </c>
      <c r="J49" s="86" t="e">
        <f>게시용!#REF!</f>
        <v>#REF!</v>
      </c>
      <c r="K49" s="84" t="s">
        <v>72</v>
      </c>
      <c r="L49" s="82"/>
    </row>
    <row r="50" spans="2:12" ht="82.5" customHeight="1">
      <c r="B50" s="82"/>
      <c r="C50" s="58"/>
      <c r="D50" s="58"/>
      <c r="E50" s="59" t="s">
        <v>4</v>
      </c>
      <c r="F50" s="756" t="s">
        <v>102</v>
      </c>
      <c r="G50" s="756"/>
      <c r="H50" s="83" t="e">
        <f>게시용!#REF!</f>
        <v>#REF!</v>
      </c>
      <c r="I50" s="84" t="s">
        <v>72</v>
      </c>
      <c r="J50" s="86" t="e">
        <f>게시용!#REF!</f>
        <v>#REF!</v>
      </c>
      <c r="K50" s="84" t="s">
        <v>72</v>
      </c>
      <c r="L50" s="82"/>
    </row>
    <row r="51" spans="2:12">
      <c r="B51" s="82"/>
      <c r="C51" s="754" t="s">
        <v>74</v>
      </c>
      <c r="D51" s="754"/>
      <c r="E51" s="754"/>
      <c r="F51" s="754"/>
      <c r="G51" s="754"/>
      <c r="H51" s="754"/>
      <c r="I51" s="754"/>
      <c r="J51" s="754"/>
      <c r="K51" s="754"/>
      <c r="L51" s="82"/>
    </row>
    <row r="54" spans="2:12" ht="17.25" thickBot="1"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</row>
    <row r="55" spans="2:12" ht="37.5" customHeight="1" thickTop="1">
      <c r="B55" s="58"/>
      <c r="C55" s="58"/>
      <c r="D55" s="758" t="s">
        <v>92</v>
      </c>
      <c r="E55" s="759"/>
      <c r="F55" s="759"/>
      <c r="G55" s="759"/>
      <c r="H55" s="759"/>
      <c r="I55" s="760"/>
      <c r="J55" s="58"/>
      <c r="K55" s="58"/>
      <c r="L55" s="58"/>
    </row>
    <row r="56" spans="2:12" ht="17.25" thickBot="1">
      <c r="B56" s="75"/>
      <c r="C56" s="75"/>
      <c r="D56" s="761"/>
      <c r="E56" s="762"/>
      <c r="F56" s="762"/>
      <c r="G56" s="762"/>
      <c r="H56" s="762"/>
      <c r="I56" s="763"/>
      <c r="J56" s="75"/>
      <c r="K56" s="75"/>
      <c r="L56" s="75"/>
    </row>
    <row r="57" spans="2:12" ht="72.75" customHeight="1" thickTop="1">
      <c r="B57" s="75"/>
      <c r="C57" s="755" t="s">
        <v>88</v>
      </c>
      <c r="D57" s="755"/>
      <c r="E57" s="59"/>
      <c r="F57" s="751" t="s">
        <v>20</v>
      </c>
      <c r="G57" s="751"/>
      <c r="H57" s="751" t="s">
        <v>0</v>
      </c>
      <c r="I57" s="751"/>
      <c r="J57" s="751" t="s">
        <v>21</v>
      </c>
      <c r="K57" s="751"/>
      <c r="L57" s="75"/>
    </row>
    <row r="58" spans="2:12" ht="195.75" customHeight="1" thickBot="1">
      <c r="B58" s="75"/>
      <c r="C58" s="58"/>
      <c r="D58" s="58"/>
      <c r="E58" s="74" t="s">
        <v>75</v>
      </c>
      <c r="F58" s="756" t="s">
        <v>102</v>
      </c>
      <c r="G58" s="756"/>
      <c r="H58" s="73">
        <v>0</v>
      </c>
      <c r="I58" s="76" t="s">
        <v>89</v>
      </c>
      <c r="J58" s="73">
        <v>0</v>
      </c>
      <c r="K58" s="76" t="s">
        <v>89</v>
      </c>
      <c r="L58" s="75"/>
    </row>
    <row r="59" spans="2:12" ht="72.75" customHeight="1" thickTop="1">
      <c r="B59" s="75"/>
      <c r="C59" s="765" t="s">
        <v>87</v>
      </c>
      <c r="D59" s="765"/>
      <c r="E59" s="72"/>
      <c r="F59" s="743" t="s">
        <v>20</v>
      </c>
      <c r="G59" s="743"/>
      <c r="H59" s="743" t="s">
        <v>0</v>
      </c>
      <c r="I59" s="743"/>
      <c r="J59" s="743" t="s">
        <v>21</v>
      </c>
      <c r="K59" s="743"/>
      <c r="L59" s="75"/>
    </row>
    <row r="60" spans="2:12" ht="171" customHeight="1">
      <c r="B60" s="75"/>
      <c r="C60" s="58"/>
      <c r="D60" s="58"/>
      <c r="E60" s="74" t="s">
        <v>75</v>
      </c>
      <c r="F60" s="756" t="s">
        <v>102</v>
      </c>
      <c r="G60" s="756"/>
      <c r="H60" s="73">
        <v>0</v>
      </c>
      <c r="I60" s="76" t="s">
        <v>89</v>
      </c>
      <c r="J60" s="73">
        <v>0</v>
      </c>
      <c r="K60" s="76" t="s">
        <v>89</v>
      </c>
      <c r="L60" s="75"/>
    </row>
    <row r="61" spans="2:12" ht="19.5" customHeight="1">
      <c r="B61" s="75"/>
      <c r="C61" s="764" t="s">
        <v>73</v>
      </c>
      <c r="D61" s="764"/>
      <c r="E61" s="764"/>
      <c r="F61" s="764"/>
      <c r="G61" s="764"/>
      <c r="H61" s="764"/>
      <c r="I61" s="764"/>
      <c r="J61" s="764"/>
      <c r="K61" s="764"/>
      <c r="L61" s="75"/>
    </row>
  </sheetData>
  <mergeCells count="72">
    <mergeCell ref="F46:G46"/>
    <mergeCell ref="F49:G49"/>
    <mergeCell ref="F50:G50"/>
    <mergeCell ref="F58:G58"/>
    <mergeCell ref="F60:G60"/>
    <mergeCell ref="F59:G59"/>
    <mergeCell ref="D38:I39"/>
    <mergeCell ref="C40:D40"/>
    <mergeCell ref="F40:G40"/>
    <mergeCell ref="H40:I40"/>
    <mergeCell ref="C31:D31"/>
    <mergeCell ref="F31:G31"/>
    <mergeCell ref="H31:I31"/>
    <mergeCell ref="F45:G45"/>
    <mergeCell ref="C61:K61"/>
    <mergeCell ref="F5:G5"/>
    <mergeCell ref="F6:G6"/>
    <mergeCell ref="F9:G9"/>
    <mergeCell ref="F10:G10"/>
    <mergeCell ref="F13:G13"/>
    <mergeCell ref="F14:G14"/>
    <mergeCell ref="F17:G17"/>
    <mergeCell ref="F18:G18"/>
    <mergeCell ref="F28:G28"/>
    <mergeCell ref="C57:D57"/>
    <mergeCell ref="F57:G57"/>
    <mergeCell ref="H57:I57"/>
    <mergeCell ref="J57:K57"/>
    <mergeCell ref="C59:D59"/>
    <mergeCell ref="H59:I59"/>
    <mergeCell ref="J59:K59"/>
    <mergeCell ref="C48:D48"/>
    <mergeCell ref="F48:G48"/>
    <mergeCell ref="H48:I48"/>
    <mergeCell ref="J48:K48"/>
    <mergeCell ref="C51:K51"/>
    <mergeCell ref="D55:I56"/>
    <mergeCell ref="J40:K40"/>
    <mergeCell ref="C44:D44"/>
    <mergeCell ref="F44:G44"/>
    <mergeCell ref="H44:I44"/>
    <mergeCell ref="J44:K44"/>
    <mergeCell ref="F41:G41"/>
    <mergeCell ref="F42:G42"/>
    <mergeCell ref="J31:K31"/>
    <mergeCell ref="C34:K34"/>
    <mergeCell ref="C19:K19"/>
    <mergeCell ref="D25:I26"/>
    <mergeCell ref="C27:D27"/>
    <mergeCell ref="F27:G27"/>
    <mergeCell ref="H27:I27"/>
    <mergeCell ref="J27:K27"/>
    <mergeCell ref="F29:G29"/>
    <mergeCell ref="F32:G32"/>
    <mergeCell ref="F33:G33"/>
    <mergeCell ref="C12:D12"/>
    <mergeCell ref="F12:G12"/>
    <mergeCell ref="H12:I12"/>
    <mergeCell ref="J12:K12"/>
    <mergeCell ref="C16:D16"/>
    <mergeCell ref="F16:G16"/>
    <mergeCell ref="H16:I16"/>
    <mergeCell ref="J16:K16"/>
    <mergeCell ref="C8:D8"/>
    <mergeCell ref="F8:G8"/>
    <mergeCell ref="H8:I8"/>
    <mergeCell ref="J8:K8"/>
    <mergeCell ref="D2:I3"/>
    <mergeCell ref="C4:D4"/>
    <mergeCell ref="F4:G4"/>
    <mergeCell ref="H4:I4"/>
    <mergeCell ref="J4:K4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9"/>
  <sheetViews>
    <sheetView showGridLines="0" zoomScale="40" zoomScaleNormal="40" workbookViewId="0">
      <selection activeCell="C30" sqref="C30:D30"/>
    </sheetView>
  </sheetViews>
  <sheetFormatPr defaultRowHeight="16.5"/>
  <cols>
    <col min="1" max="1" width="14" customWidth="1"/>
    <col min="2" max="2" width="3.375" customWidth="1"/>
    <col min="3" max="4" width="17.125" customWidth="1"/>
    <col min="5" max="5" width="16.75" customWidth="1"/>
    <col min="6" max="6" width="19.625" customWidth="1"/>
    <col min="7" max="7" width="7.375" customWidth="1"/>
    <col min="8" max="8" width="19.875" customWidth="1"/>
    <col min="9" max="9" width="7.375" customWidth="1"/>
    <col min="10" max="10" width="20.5" customWidth="1"/>
    <col min="11" max="11" width="6.875" customWidth="1"/>
    <col min="12" max="12" width="3.375" customWidth="1"/>
    <col min="16" max="17" width="9" customWidth="1"/>
    <col min="25" max="25" width="9" customWidth="1"/>
  </cols>
  <sheetData>
    <row r="2" spans="2:12" ht="17.25" thickBot="1"/>
    <row r="3" spans="2:12" ht="17.25" thickTop="1">
      <c r="B3" s="58"/>
      <c r="C3" s="58"/>
      <c r="D3" s="767" t="s">
        <v>111</v>
      </c>
      <c r="E3" s="768"/>
      <c r="F3" s="768"/>
      <c r="G3" s="768"/>
      <c r="H3" s="768"/>
      <c r="I3" s="769"/>
      <c r="J3" s="58"/>
      <c r="K3" s="58"/>
      <c r="L3" s="58"/>
    </row>
    <row r="4" spans="2:12" ht="17.25" thickBot="1">
      <c r="B4" s="93"/>
      <c r="C4" s="93"/>
      <c r="D4" s="770"/>
      <c r="E4" s="771"/>
      <c r="F4" s="771"/>
      <c r="G4" s="771"/>
      <c r="H4" s="771"/>
      <c r="I4" s="772"/>
      <c r="J4" s="93"/>
      <c r="K4" s="93"/>
      <c r="L4" s="93"/>
    </row>
    <row r="5" spans="2:12" ht="34.5" thickTop="1">
      <c r="B5" s="93"/>
      <c r="C5" s="750" t="s">
        <v>108</v>
      </c>
      <c r="D5" s="750"/>
      <c r="E5" s="59"/>
      <c r="F5" s="751" t="s">
        <v>20</v>
      </c>
      <c r="G5" s="751"/>
      <c r="H5" s="751" t="s">
        <v>0</v>
      </c>
      <c r="I5" s="751"/>
      <c r="J5" s="751" t="s">
        <v>21</v>
      </c>
      <c r="K5" s="751"/>
      <c r="L5" s="93"/>
    </row>
    <row r="6" spans="2:12" ht="81.95" customHeight="1">
      <c r="B6" s="93"/>
      <c r="C6" s="58"/>
      <c r="D6" s="58"/>
      <c r="E6" s="59" t="s">
        <v>3</v>
      </c>
      <c r="F6" s="90">
        <f>게시용!G32</f>
        <v>26.700000000000003</v>
      </c>
      <c r="G6" s="87" t="s">
        <v>72</v>
      </c>
      <c r="H6" s="91">
        <f>게시용!J32</f>
        <v>11.700000000000001</v>
      </c>
      <c r="I6" s="87" t="s">
        <v>72</v>
      </c>
      <c r="J6" s="91">
        <f>게시용!M32</f>
        <v>-5.3</v>
      </c>
      <c r="K6" s="87" t="s">
        <v>72</v>
      </c>
      <c r="L6" s="93"/>
    </row>
    <row r="7" spans="2:12" ht="81.95" customHeight="1">
      <c r="B7" s="93"/>
      <c r="C7" s="58"/>
      <c r="D7" s="58"/>
      <c r="E7" s="59" t="s">
        <v>4</v>
      </c>
      <c r="F7" s="90">
        <f>게시용!H32</f>
        <v>53.7</v>
      </c>
      <c r="G7" s="87" t="s">
        <v>72</v>
      </c>
      <c r="H7" s="91">
        <f>게시용!K32</f>
        <v>52.7</v>
      </c>
      <c r="I7" s="87" t="s">
        <v>72</v>
      </c>
      <c r="J7" s="95">
        <f>게시용!N32</f>
        <v>36.700000000000003</v>
      </c>
      <c r="K7" s="87" t="s">
        <v>72</v>
      </c>
      <c r="L7" s="93"/>
    </row>
    <row r="8" spans="2:12" ht="19.5" customHeight="1" thickBot="1">
      <c r="B8" s="93"/>
      <c r="C8" s="58"/>
      <c r="D8" s="58"/>
      <c r="E8" s="59"/>
      <c r="F8" s="88"/>
      <c r="G8" s="87"/>
      <c r="H8" s="88"/>
      <c r="I8" s="87"/>
      <c r="J8" s="88"/>
      <c r="K8" s="87"/>
      <c r="L8" s="93"/>
    </row>
    <row r="9" spans="2:12" ht="81.95" customHeight="1" thickTop="1">
      <c r="B9" s="93"/>
      <c r="C9" s="742" t="s">
        <v>109</v>
      </c>
      <c r="D9" s="742"/>
      <c r="E9" s="72"/>
      <c r="F9" s="757" t="s">
        <v>20</v>
      </c>
      <c r="G9" s="757"/>
      <c r="H9" s="757" t="s">
        <v>0</v>
      </c>
      <c r="I9" s="757"/>
      <c r="J9" s="757" t="s">
        <v>21</v>
      </c>
      <c r="K9" s="757"/>
      <c r="L9" s="93"/>
    </row>
    <row r="10" spans="2:12" ht="81.95" customHeight="1">
      <c r="B10" s="93"/>
      <c r="C10" s="58"/>
      <c r="D10" s="58"/>
      <c r="E10" s="59" t="s">
        <v>3</v>
      </c>
      <c r="F10" s="90">
        <f>게시용!G33</f>
        <v>81.2</v>
      </c>
      <c r="G10" s="87" t="s">
        <v>72</v>
      </c>
      <c r="H10" s="89">
        <f>게시용!J33</f>
        <v>66.2</v>
      </c>
      <c r="I10" s="87" t="s">
        <v>72</v>
      </c>
      <c r="J10" s="90">
        <f>게시용!M33</f>
        <v>49.2</v>
      </c>
      <c r="K10" s="87" t="s">
        <v>72</v>
      </c>
      <c r="L10" s="93"/>
    </row>
    <row r="11" spans="2:12" ht="81.95" customHeight="1">
      <c r="B11" s="93"/>
      <c r="C11" s="58"/>
      <c r="D11" s="58"/>
      <c r="E11" s="59" t="s">
        <v>4</v>
      </c>
      <c r="F11" s="90">
        <f>게시용!H33</f>
        <v>103.2</v>
      </c>
      <c r="G11" s="87" t="s">
        <v>72</v>
      </c>
      <c r="H11" s="89">
        <f>게시용!K33</f>
        <v>102.2</v>
      </c>
      <c r="I11" s="87" t="s">
        <v>72</v>
      </c>
      <c r="J11" s="90">
        <f>게시용!N33</f>
        <v>90.2</v>
      </c>
      <c r="K11" s="87" t="s">
        <v>72</v>
      </c>
      <c r="L11" s="93"/>
    </row>
    <row r="12" spans="2:12" ht="18" customHeight="1" thickBot="1">
      <c r="B12" s="93"/>
      <c r="C12" s="62"/>
      <c r="D12" s="62"/>
      <c r="E12" s="63"/>
      <c r="F12" s="64"/>
      <c r="G12" s="65"/>
      <c r="H12" s="64"/>
      <c r="I12" s="65"/>
      <c r="J12" s="64"/>
      <c r="K12" s="65"/>
      <c r="L12" s="93"/>
    </row>
    <row r="13" spans="2:12" ht="81.95" customHeight="1" thickTop="1">
      <c r="B13" s="93"/>
      <c r="C13" s="755" t="s">
        <v>110</v>
      </c>
      <c r="D13" s="755"/>
      <c r="E13" s="59"/>
      <c r="F13" s="751" t="s">
        <v>20</v>
      </c>
      <c r="G13" s="751"/>
      <c r="H13" s="751" t="s">
        <v>0</v>
      </c>
      <c r="I13" s="751"/>
      <c r="J13" s="751" t="s">
        <v>21</v>
      </c>
      <c r="K13" s="751"/>
      <c r="L13" s="93"/>
    </row>
    <row r="14" spans="2:12" ht="81.95" customHeight="1">
      <c r="B14" s="93"/>
      <c r="C14" s="58"/>
      <c r="D14" s="58"/>
      <c r="E14" s="59" t="s">
        <v>3</v>
      </c>
      <c r="F14" s="90">
        <f>게시용!G34</f>
        <v>149</v>
      </c>
      <c r="G14" s="96" t="s">
        <v>72</v>
      </c>
      <c r="H14" s="89">
        <f>게시용!J34</f>
        <v>116.9</v>
      </c>
      <c r="I14" s="96" t="s">
        <v>72</v>
      </c>
      <c r="J14" s="90">
        <f>게시용!M34</f>
        <v>105.60000000000001</v>
      </c>
      <c r="K14" s="96" t="s">
        <v>72</v>
      </c>
      <c r="L14" s="93"/>
    </row>
    <row r="15" spans="2:12" ht="81.95" customHeight="1">
      <c r="B15" s="93"/>
      <c r="C15" s="58"/>
      <c r="D15" s="58"/>
      <c r="E15" s="59" t="s">
        <v>4</v>
      </c>
      <c r="F15" s="90">
        <f>게시용!H34</f>
        <v>146</v>
      </c>
      <c r="G15" s="96" t="s">
        <v>72</v>
      </c>
      <c r="H15" s="89">
        <f>게시용!K34</f>
        <v>151.9</v>
      </c>
      <c r="I15" s="96" t="s">
        <v>72</v>
      </c>
      <c r="J15" s="90">
        <f>게시용!N34</f>
        <v>134.6</v>
      </c>
      <c r="K15" s="96" t="s">
        <v>72</v>
      </c>
      <c r="L15" s="93"/>
    </row>
    <row r="16" spans="2:12" ht="22.5" customHeight="1">
      <c r="B16" s="93"/>
      <c r="C16" s="766" t="s">
        <v>74</v>
      </c>
      <c r="D16" s="766"/>
      <c r="E16" s="766"/>
      <c r="F16" s="766"/>
      <c r="G16" s="766"/>
      <c r="H16" s="766"/>
      <c r="I16" s="766"/>
      <c r="J16" s="766"/>
      <c r="K16" s="766"/>
      <c r="L16" s="93"/>
    </row>
    <row r="19" spans="2:12" ht="17.25" thickBot="1"/>
    <row r="20" spans="2:12" ht="17.25" thickTop="1">
      <c r="B20" s="58"/>
      <c r="C20" s="58"/>
      <c r="D20" s="767" t="s">
        <v>97</v>
      </c>
      <c r="E20" s="768"/>
      <c r="F20" s="768"/>
      <c r="G20" s="768"/>
      <c r="H20" s="768"/>
      <c r="I20" s="769"/>
      <c r="J20" s="58"/>
      <c r="K20" s="58"/>
      <c r="L20" s="58"/>
    </row>
    <row r="21" spans="2:12" ht="17.25" thickBot="1">
      <c r="B21" s="93"/>
      <c r="C21" s="93"/>
      <c r="D21" s="770"/>
      <c r="E21" s="771"/>
      <c r="F21" s="771"/>
      <c r="G21" s="771"/>
      <c r="H21" s="771"/>
      <c r="I21" s="772"/>
      <c r="J21" s="93"/>
      <c r="K21" s="93"/>
      <c r="L21" s="93"/>
    </row>
    <row r="22" spans="2:12" ht="81.95" customHeight="1" thickTop="1">
      <c r="B22" s="93"/>
      <c r="C22" s="750" t="s">
        <v>98</v>
      </c>
      <c r="D22" s="750"/>
      <c r="E22" s="59"/>
      <c r="F22" s="751" t="s">
        <v>20</v>
      </c>
      <c r="G22" s="751"/>
      <c r="H22" s="751" t="s">
        <v>0</v>
      </c>
      <c r="I22" s="751"/>
      <c r="J22" s="751" t="s">
        <v>21</v>
      </c>
      <c r="K22" s="751"/>
      <c r="L22" s="93"/>
    </row>
    <row r="23" spans="2:12" ht="81.95" customHeight="1">
      <c r="B23" s="93"/>
      <c r="C23" s="58"/>
      <c r="D23" s="58"/>
      <c r="E23" s="59" t="s">
        <v>3</v>
      </c>
      <c r="F23" s="86">
        <f>게시용!G40</f>
        <v>102.30000000000001</v>
      </c>
      <c r="G23" s="92" t="s">
        <v>72</v>
      </c>
      <c r="H23" s="83">
        <f>게시용!J40</f>
        <v>46.300000000000004</v>
      </c>
      <c r="I23" s="92" t="s">
        <v>72</v>
      </c>
      <c r="J23" s="83">
        <f>게시용!M40</f>
        <v>68.3</v>
      </c>
      <c r="K23" s="92" t="s">
        <v>72</v>
      </c>
      <c r="L23" s="93"/>
    </row>
    <row r="24" spans="2:12" ht="81.95" customHeight="1">
      <c r="B24" s="93"/>
      <c r="C24" s="58"/>
      <c r="D24" s="58"/>
      <c r="E24" s="59" t="s">
        <v>4</v>
      </c>
      <c r="F24" s="86">
        <f>게시용!H40</f>
        <v>102.30000000000001</v>
      </c>
      <c r="G24" s="92" t="s">
        <v>72</v>
      </c>
      <c r="H24" s="83">
        <f>게시용!K40</f>
        <v>61.300000000000004</v>
      </c>
      <c r="I24" s="92" t="s">
        <v>72</v>
      </c>
      <c r="J24" s="83">
        <f>게시용!N40</f>
        <v>79.3</v>
      </c>
      <c r="K24" s="92" t="s">
        <v>72</v>
      </c>
      <c r="L24" s="93"/>
    </row>
    <row r="25" spans="2:12" ht="15" customHeight="1" thickBot="1">
      <c r="B25" s="93"/>
      <c r="C25" s="58"/>
      <c r="D25" s="58"/>
      <c r="E25" s="59"/>
      <c r="F25" s="60"/>
      <c r="G25" s="61"/>
      <c r="H25" s="60"/>
      <c r="I25" s="61"/>
      <c r="J25" s="60"/>
      <c r="K25" s="61"/>
      <c r="L25" s="93"/>
    </row>
    <row r="26" spans="2:12" ht="81.95" customHeight="1" thickTop="1">
      <c r="B26" s="93"/>
      <c r="C26" s="742" t="s">
        <v>99</v>
      </c>
      <c r="D26" s="742"/>
      <c r="E26" s="72"/>
      <c r="F26" s="743" t="s">
        <v>20</v>
      </c>
      <c r="G26" s="743"/>
      <c r="H26" s="743" t="s">
        <v>0</v>
      </c>
      <c r="I26" s="743"/>
      <c r="J26" s="743" t="s">
        <v>21</v>
      </c>
      <c r="K26" s="743"/>
      <c r="L26" s="93"/>
    </row>
    <row r="27" spans="2:12" ht="81.95" customHeight="1">
      <c r="B27" s="93"/>
      <c r="C27" s="58"/>
      <c r="D27" s="58"/>
      <c r="E27" s="59" t="s">
        <v>3</v>
      </c>
      <c r="F27" s="86">
        <f>게시용!G41</f>
        <v>112.2</v>
      </c>
      <c r="G27" s="92" t="s">
        <v>72</v>
      </c>
      <c r="H27" s="83">
        <f>게시용!J41</f>
        <v>71.2</v>
      </c>
      <c r="I27" s="92" t="s">
        <v>72</v>
      </c>
      <c r="J27" s="86">
        <f>게시용!M41</f>
        <v>104.80000000000001</v>
      </c>
      <c r="K27" s="92" t="s">
        <v>72</v>
      </c>
      <c r="L27" s="93"/>
    </row>
    <row r="28" spans="2:12" ht="81.95" customHeight="1">
      <c r="B28" s="93"/>
      <c r="C28" s="58"/>
      <c r="D28" s="58"/>
      <c r="E28" s="59" t="s">
        <v>4</v>
      </c>
      <c r="F28" s="86">
        <f>게시용!H41</f>
        <v>112.2</v>
      </c>
      <c r="G28" s="92" t="s">
        <v>72</v>
      </c>
      <c r="H28" s="83">
        <f>게시용!K41</f>
        <v>79.2</v>
      </c>
      <c r="I28" s="92" t="s">
        <v>72</v>
      </c>
      <c r="J28" s="86">
        <f>게시용!N41</f>
        <v>113.80000000000001</v>
      </c>
      <c r="K28" s="92" t="s">
        <v>72</v>
      </c>
      <c r="L28" s="93"/>
    </row>
    <row r="29" spans="2:12" ht="8.25" customHeight="1" thickBot="1">
      <c r="B29" s="93"/>
      <c r="C29" s="62"/>
      <c r="D29" s="62"/>
      <c r="E29" s="63"/>
      <c r="F29" s="64"/>
      <c r="G29" s="65"/>
      <c r="H29" s="64"/>
      <c r="I29" s="65"/>
      <c r="J29" s="64"/>
      <c r="K29" s="65"/>
      <c r="L29" s="93"/>
    </row>
    <row r="30" spans="2:12" ht="81.95" customHeight="1" thickTop="1">
      <c r="B30" s="93"/>
      <c r="C30" s="742" t="s">
        <v>100</v>
      </c>
      <c r="D30" s="742"/>
      <c r="E30" s="72"/>
      <c r="F30" s="743" t="s">
        <v>20</v>
      </c>
      <c r="G30" s="743"/>
      <c r="H30" s="743" t="s">
        <v>0</v>
      </c>
      <c r="I30" s="743"/>
      <c r="J30" s="743" t="s">
        <v>21</v>
      </c>
      <c r="K30" s="743"/>
      <c r="L30" s="93"/>
    </row>
    <row r="31" spans="2:12" ht="81.95" customHeight="1">
      <c r="B31" s="93"/>
      <c r="C31" s="58"/>
      <c r="D31" s="58"/>
      <c r="E31" s="59" t="s">
        <v>3</v>
      </c>
      <c r="F31" s="86">
        <f>게시용!G42</f>
        <v>132</v>
      </c>
      <c r="G31" s="92" t="s">
        <v>72</v>
      </c>
      <c r="H31" s="83">
        <f>게시용!J42</f>
        <v>81</v>
      </c>
      <c r="I31" s="92" t="s">
        <v>72</v>
      </c>
      <c r="J31" s="86">
        <f>게시용!M42</f>
        <v>98</v>
      </c>
      <c r="K31" s="92" t="s">
        <v>72</v>
      </c>
      <c r="L31" s="93"/>
    </row>
    <row r="32" spans="2:12" ht="81.95" customHeight="1">
      <c r="B32" s="93"/>
      <c r="C32" s="58"/>
      <c r="D32" s="58"/>
      <c r="E32" s="59" t="s">
        <v>4</v>
      </c>
      <c r="F32" s="86">
        <f>게시용!H42</f>
        <v>132</v>
      </c>
      <c r="G32" s="92" t="s">
        <v>72</v>
      </c>
      <c r="H32" s="83">
        <f>게시용!K42</f>
        <v>91</v>
      </c>
      <c r="I32" s="92" t="s">
        <v>72</v>
      </c>
      <c r="J32" s="86">
        <f>게시용!N42</f>
        <v>109</v>
      </c>
      <c r="K32" s="92" t="s">
        <v>72</v>
      </c>
      <c r="L32" s="93"/>
    </row>
    <row r="33" spans="2:12" ht="12" customHeight="1" thickBot="1">
      <c r="B33" s="93"/>
      <c r="C33" s="62"/>
      <c r="D33" s="62"/>
      <c r="E33" s="63"/>
      <c r="F33" s="64"/>
      <c r="G33" s="65"/>
      <c r="H33" s="64"/>
      <c r="I33" s="65"/>
      <c r="J33" s="64"/>
      <c r="K33" s="65"/>
      <c r="L33" s="93"/>
    </row>
    <row r="34" spans="2:12" ht="81.95" customHeight="1" thickTop="1">
      <c r="B34" s="93"/>
      <c r="C34" s="752" t="s">
        <v>101</v>
      </c>
      <c r="D34" s="752"/>
      <c r="E34" s="59"/>
      <c r="F34" s="751" t="s">
        <v>20</v>
      </c>
      <c r="G34" s="751"/>
      <c r="H34" s="751" t="s">
        <v>0</v>
      </c>
      <c r="I34" s="751"/>
      <c r="J34" s="751" t="s">
        <v>21</v>
      </c>
      <c r="K34" s="751"/>
      <c r="L34" s="93"/>
    </row>
    <row r="35" spans="2:12" ht="81.95" customHeight="1">
      <c r="B35" s="93"/>
      <c r="C35" s="58"/>
      <c r="D35" s="58"/>
      <c r="E35" s="59" t="s">
        <v>3</v>
      </c>
      <c r="F35" s="86">
        <f>게시용!G43</f>
        <v>167.20000000000002</v>
      </c>
      <c r="G35" s="92" t="s">
        <v>72</v>
      </c>
      <c r="H35" s="83">
        <f>게시용!J43</f>
        <v>116.2</v>
      </c>
      <c r="I35" s="92" t="s">
        <v>72</v>
      </c>
      <c r="J35" s="86">
        <f>게시용!M43</f>
        <v>133.20000000000002</v>
      </c>
      <c r="K35" s="92" t="s">
        <v>72</v>
      </c>
      <c r="L35" s="93"/>
    </row>
    <row r="36" spans="2:12" ht="81.95" customHeight="1">
      <c r="B36" s="93"/>
      <c r="C36" s="58"/>
      <c r="D36" s="58"/>
      <c r="E36" s="59" t="s">
        <v>4</v>
      </c>
      <c r="F36" s="86">
        <f>게시용!H43</f>
        <v>167.20000000000002</v>
      </c>
      <c r="G36" s="92" t="s">
        <v>72</v>
      </c>
      <c r="H36" s="83">
        <f>게시용!K43</f>
        <v>126.2</v>
      </c>
      <c r="I36" s="92" t="s">
        <v>72</v>
      </c>
      <c r="J36" s="86">
        <f>게시용!N43</f>
        <v>144.20000000000002</v>
      </c>
      <c r="K36" s="92" t="s">
        <v>72</v>
      </c>
      <c r="L36" s="93"/>
    </row>
    <row r="37" spans="2:12" ht="20.25" customHeight="1">
      <c r="B37" s="93"/>
      <c r="C37" s="766" t="s">
        <v>74</v>
      </c>
      <c r="D37" s="766"/>
      <c r="E37" s="766"/>
      <c r="F37" s="766"/>
      <c r="G37" s="766"/>
      <c r="H37" s="766"/>
      <c r="I37" s="766"/>
      <c r="J37" s="766"/>
      <c r="K37" s="766"/>
      <c r="L37" s="93"/>
    </row>
    <row r="40" spans="2:12" ht="17.25" customHeight="1"/>
    <row r="42" spans="2:12" ht="17.25" thickBot="1"/>
    <row r="43" spans="2:12" ht="17.25" thickTop="1">
      <c r="B43" s="58"/>
      <c r="C43" s="58"/>
      <c r="D43" s="767" t="s">
        <v>96</v>
      </c>
      <c r="E43" s="768"/>
      <c r="F43" s="768"/>
      <c r="G43" s="768"/>
      <c r="H43" s="768"/>
      <c r="I43" s="769"/>
      <c r="J43" s="58"/>
      <c r="K43" s="58"/>
      <c r="L43" s="58"/>
    </row>
    <row r="44" spans="2:12" ht="17.25" customHeight="1" thickBot="1">
      <c r="B44" s="93"/>
      <c r="C44" s="93"/>
      <c r="D44" s="770"/>
      <c r="E44" s="771"/>
      <c r="F44" s="771"/>
      <c r="G44" s="771"/>
      <c r="H44" s="771"/>
      <c r="I44" s="772"/>
      <c r="J44" s="93"/>
      <c r="K44" s="93"/>
      <c r="L44" s="93"/>
    </row>
    <row r="45" spans="2:12" ht="81.95" customHeight="1" thickTop="1">
      <c r="B45" s="93"/>
      <c r="C45" s="755" t="s">
        <v>94</v>
      </c>
      <c r="D45" s="755"/>
      <c r="E45" s="59"/>
      <c r="F45" s="751" t="s">
        <v>20</v>
      </c>
      <c r="G45" s="751"/>
      <c r="H45" s="751" t="s">
        <v>0</v>
      </c>
      <c r="I45" s="751"/>
      <c r="J45" s="751" t="s">
        <v>21</v>
      </c>
      <c r="K45" s="751"/>
      <c r="L45" s="93"/>
    </row>
    <row r="46" spans="2:12" ht="81.95" customHeight="1">
      <c r="B46" s="93"/>
      <c r="C46" s="58"/>
      <c r="D46" s="58"/>
      <c r="E46" s="59" t="s">
        <v>3</v>
      </c>
      <c r="F46" s="86" t="e">
        <f>게시용!G44</f>
        <v>#REF!</v>
      </c>
      <c r="G46" s="84" t="s">
        <v>72</v>
      </c>
      <c r="H46" s="83" t="e">
        <f>게시용!J44</f>
        <v>#REF!</v>
      </c>
      <c r="I46" s="84" t="s">
        <v>72</v>
      </c>
      <c r="J46" s="83" t="str">
        <f>게시용!M44</f>
        <v>재고소진</v>
      </c>
      <c r="K46" s="84" t="s">
        <v>72</v>
      </c>
      <c r="L46" s="93"/>
    </row>
    <row r="47" spans="2:12" ht="81.95" customHeight="1">
      <c r="B47" s="93"/>
      <c r="C47" s="58"/>
      <c r="D47" s="58"/>
      <c r="E47" s="59" t="s">
        <v>4</v>
      </c>
      <c r="F47" s="86" t="e">
        <f>게시용!H44</f>
        <v>#REF!</v>
      </c>
      <c r="G47" s="84" t="s">
        <v>72</v>
      </c>
      <c r="H47" s="83" t="e">
        <f>게시용!K44</f>
        <v>#REF!</v>
      </c>
      <c r="I47" s="84" t="s">
        <v>72</v>
      </c>
      <c r="J47" s="83">
        <f>게시용!N44</f>
        <v>0</v>
      </c>
      <c r="K47" s="84" t="s">
        <v>72</v>
      </c>
      <c r="L47" s="93"/>
    </row>
    <row r="48" spans="2:12" ht="8.25" customHeight="1" thickBot="1">
      <c r="B48" s="93"/>
      <c r="C48" s="62"/>
      <c r="D48" s="62"/>
      <c r="E48" s="63"/>
      <c r="F48" s="64"/>
      <c r="G48" s="65"/>
      <c r="H48" s="64"/>
      <c r="I48" s="65"/>
      <c r="J48" s="64"/>
      <c r="K48" s="65"/>
      <c r="L48" s="93"/>
    </row>
    <row r="49" spans="2:12" ht="81.95" customHeight="1" thickTop="1">
      <c r="B49" s="93"/>
      <c r="C49" s="755" t="s">
        <v>95</v>
      </c>
      <c r="D49" s="755"/>
      <c r="E49" s="59"/>
      <c r="F49" s="751" t="s">
        <v>20</v>
      </c>
      <c r="G49" s="751"/>
      <c r="H49" s="751" t="s">
        <v>0</v>
      </c>
      <c r="I49" s="751"/>
      <c r="J49" s="751" t="s">
        <v>21</v>
      </c>
      <c r="K49" s="751"/>
      <c r="L49" s="93"/>
    </row>
    <row r="50" spans="2:12" ht="81.95" customHeight="1">
      <c r="B50" s="93"/>
      <c r="C50" s="58"/>
      <c r="D50" s="58"/>
      <c r="E50" s="59" t="s">
        <v>3</v>
      </c>
      <c r="F50" s="86" t="e">
        <f>게시용!G45</f>
        <v>#REF!</v>
      </c>
      <c r="G50" s="84" t="s">
        <v>72</v>
      </c>
      <c r="H50" s="83" t="e">
        <f>게시용!J45</f>
        <v>#REF!</v>
      </c>
      <c r="I50" s="84" t="s">
        <v>72</v>
      </c>
      <c r="J50" s="83" t="str">
        <f>게시용!M45</f>
        <v>재고소진</v>
      </c>
      <c r="K50" s="84" t="s">
        <v>72</v>
      </c>
      <c r="L50" s="93"/>
    </row>
    <row r="51" spans="2:12" ht="81.95" customHeight="1">
      <c r="B51" s="93"/>
      <c r="C51" s="58"/>
      <c r="D51" s="58"/>
      <c r="E51" s="59" t="s">
        <v>4</v>
      </c>
      <c r="F51" s="86" t="e">
        <f>게시용!H45</f>
        <v>#REF!</v>
      </c>
      <c r="G51" s="84" t="s">
        <v>72</v>
      </c>
      <c r="H51" s="83" t="e">
        <f>게시용!K45</f>
        <v>#REF!</v>
      </c>
      <c r="I51" s="84" t="s">
        <v>72</v>
      </c>
      <c r="J51" s="83">
        <f>게시용!N45</f>
        <v>0</v>
      </c>
      <c r="K51" s="84" t="s">
        <v>72</v>
      </c>
      <c r="L51" s="93"/>
    </row>
    <row r="52" spans="2:12">
      <c r="B52" s="93"/>
      <c r="C52" s="779" t="s">
        <v>73</v>
      </c>
      <c r="D52" s="779"/>
      <c r="E52" s="779"/>
      <c r="F52" s="779"/>
      <c r="G52" s="779"/>
      <c r="H52" s="779"/>
      <c r="I52" s="779"/>
      <c r="J52" s="779"/>
      <c r="K52" s="779"/>
      <c r="L52" s="93"/>
    </row>
    <row r="55" spans="2:12" ht="18" customHeight="1" thickBot="1"/>
    <row r="56" spans="2:12" ht="18" customHeight="1" thickTop="1">
      <c r="B56" s="58"/>
      <c r="C56" s="58"/>
      <c r="D56" s="767" t="s">
        <v>83</v>
      </c>
      <c r="E56" s="768"/>
      <c r="F56" s="768"/>
      <c r="G56" s="768"/>
      <c r="H56" s="768"/>
      <c r="I56" s="769"/>
      <c r="J56" s="58"/>
      <c r="K56" s="58"/>
      <c r="L56" s="58"/>
    </row>
    <row r="57" spans="2:12" ht="18" customHeight="1" thickBot="1">
      <c r="B57" s="93"/>
      <c r="C57" s="93"/>
      <c r="D57" s="770"/>
      <c r="E57" s="771"/>
      <c r="F57" s="771"/>
      <c r="G57" s="771"/>
      <c r="H57" s="771"/>
      <c r="I57" s="772"/>
      <c r="J57" s="93"/>
      <c r="K57" s="93"/>
      <c r="L57" s="93"/>
    </row>
    <row r="58" spans="2:12" ht="82.5" customHeight="1" thickTop="1">
      <c r="B58" s="93"/>
      <c r="C58" s="750" t="s">
        <v>80</v>
      </c>
      <c r="D58" s="750"/>
      <c r="E58" s="59"/>
      <c r="F58" s="751" t="s">
        <v>20</v>
      </c>
      <c r="G58" s="751"/>
      <c r="H58" s="751" t="s">
        <v>0</v>
      </c>
      <c r="I58" s="751"/>
      <c r="J58" s="751" t="s">
        <v>21</v>
      </c>
      <c r="K58" s="751"/>
      <c r="L58" s="93"/>
    </row>
    <row r="59" spans="2:12" ht="82.5" customHeight="1">
      <c r="B59" s="93"/>
      <c r="C59" s="58"/>
      <c r="D59" s="58"/>
      <c r="E59" s="59" t="s">
        <v>3</v>
      </c>
      <c r="F59" s="90">
        <f>게시용!G46</f>
        <v>-13.88</v>
      </c>
      <c r="G59" s="87" t="s">
        <v>72</v>
      </c>
      <c r="H59" s="91" t="str">
        <f>게시용!J46</f>
        <v>SK전용모델</v>
      </c>
      <c r="I59" s="87" t="s">
        <v>72</v>
      </c>
      <c r="J59" s="91" t="str">
        <f>게시용!M46</f>
        <v>SK전용모델</v>
      </c>
      <c r="K59" s="87" t="s">
        <v>72</v>
      </c>
      <c r="L59" s="93"/>
    </row>
    <row r="60" spans="2:12" ht="82.5" customHeight="1">
      <c r="B60" s="93"/>
      <c r="C60" s="58"/>
      <c r="D60" s="58"/>
      <c r="E60" s="59" t="s">
        <v>4</v>
      </c>
      <c r="F60" s="90">
        <f>게시용!H46</f>
        <v>11.120000000000001</v>
      </c>
      <c r="G60" s="87" t="s">
        <v>72</v>
      </c>
      <c r="H60" s="91">
        <f>게시용!K46</f>
        <v>0</v>
      </c>
      <c r="I60" s="87" t="s">
        <v>72</v>
      </c>
      <c r="J60" s="95">
        <f>게시용!N46</f>
        <v>0</v>
      </c>
      <c r="K60" s="87" t="s">
        <v>72</v>
      </c>
      <c r="L60" s="93"/>
    </row>
    <row r="61" spans="2:12" ht="6" customHeight="1" thickBot="1">
      <c r="B61" s="93"/>
      <c r="C61" s="58"/>
      <c r="D61" s="58"/>
      <c r="E61" s="59"/>
      <c r="F61" s="88"/>
      <c r="G61" s="87"/>
      <c r="H61" s="88"/>
      <c r="I61" s="87"/>
      <c r="J61" s="88"/>
      <c r="K61" s="87"/>
      <c r="L61" s="93"/>
    </row>
    <row r="62" spans="2:12" ht="82.5" customHeight="1" thickTop="1">
      <c r="B62" s="93"/>
      <c r="C62" s="742" t="s">
        <v>81</v>
      </c>
      <c r="D62" s="742"/>
      <c r="E62" s="72"/>
      <c r="F62" s="757" t="s">
        <v>20</v>
      </c>
      <c r="G62" s="757"/>
      <c r="H62" s="757" t="s">
        <v>0</v>
      </c>
      <c r="I62" s="757"/>
      <c r="J62" s="757" t="s">
        <v>21</v>
      </c>
      <c r="K62" s="757"/>
      <c r="L62" s="93"/>
    </row>
    <row r="63" spans="2:12" ht="82.5" customHeight="1">
      <c r="B63" s="93"/>
      <c r="C63" s="58"/>
      <c r="D63" s="58"/>
      <c r="E63" s="59" t="s">
        <v>3</v>
      </c>
      <c r="F63" s="90" t="e">
        <f>게시용!#REF!</f>
        <v>#REF!</v>
      </c>
      <c r="G63" s="87" t="s">
        <v>72</v>
      </c>
      <c r="H63" s="89" t="e">
        <f>게시용!#REF!</f>
        <v>#REF!</v>
      </c>
      <c r="I63" s="87" t="s">
        <v>72</v>
      </c>
      <c r="J63" s="90" t="e">
        <f>게시용!#REF!</f>
        <v>#REF!</v>
      </c>
      <c r="K63" s="87" t="s">
        <v>72</v>
      </c>
      <c r="L63" s="93"/>
    </row>
    <row r="64" spans="2:12" ht="82.5" customHeight="1">
      <c r="B64" s="93"/>
      <c r="C64" s="58"/>
      <c r="D64" s="58"/>
      <c r="E64" s="59" t="s">
        <v>4</v>
      </c>
      <c r="F64" s="90" t="e">
        <f>게시용!#REF!</f>
        <v>#REF!</v>
      </c>
      <c r="G64" s="87" t="s">
        <v>72</v>
      </c>
      <c r="H64" s="89" t="e">
        <f>게시용!#REF!</f>
        <v>#REF!</v>
      </c>
      <c r="I64" s="87" t="s">
        <v>72</v>
      </c>
      <c r="J64" s="90" t="e">
        <f>게시용!#REF!</f>
        <v>#REF!</v>
      </c>
      <c r="K64" s="87" t="s">
        <v>72</v>
      </c>
      <c r="L64" s="93"/>
    </row>
    <row r="65" spans="2:12" ht="4.5" customHeight="1" thickBot="1">
      <c r="B65" s="93"/>
      <c r="C65" s="62"/>
      <c r="D65" s="62"/>
      <c r="E65" s="63"/>
      <c r="F65" s="64"/>
      <c r="G65" s="65"/>
      <c r="H65" s="64"/>
      <c r="I65" s="65"/>
      <c r="J65" s="64"/>
      <c r="K65" s="65"/>
      <c r="L65" s="93"/>
    </row>
    <row r="66" spans="2:12" ht="82.5" customHeight="1" thickTop="1">
      <c r="B66" s="93"/>
      <c r="C66" s="755" t="s">
        <v>82</v>
      </c>
      <c r="D66" s="755"/>
      <c r="E66" s="59"/>
      <c r="F66" s="751" t="s">
        <v>20</v>
      </c>
      <c r="G66" s="751"/>
      <c r="H66" s="751" t="s">
        <v>0</v>
      </c>
      <c r="I66" s="751"/>
      <c r="J66" s="751" t="s">
        <v>21</v>
      </c>
      <c r="K66" s="751"/>
      <c r="L66" s="93"/>
    </row>
    <row r="67" spans="2:12" ht="82.5" customHeight="1">
      <c r="B67" s="93"/>
      <c r="C67" s="58"/>
      <c r="D67" s="58"/>
      <c r="E67" s="59" t="s">
        <v>3</v>
      </c>
      <c r="F67" s="86" t="e">
        <f>게시용!#REF!</f>
        <v>#REF!</v>
      </c>
      <c r="G67" s="84" t="s">
        <v>72</v>
      </c>
      <c r="H67" s="83" t="e">
        <f>게시용!#REF!</f>
        <v>#REF!</v>
      </c>
      <c r="I67" s="84" t="s">
        <v>72</v>
      </c>
      <c r="J67" s="86" t="e">
        <f>게시용!#REF!</f>
        <v>#REF!</v>
      </c>
      <c r="K67" s="84" t="s">
        <v>72</v>
      </c>
      <c r="L67" s="93"/>
    </row>
    <row r="68" spans="2:12" ht="82.5" customHeight="1">
      <c r="B68" s="93"/>
      <c r="C68" s="58"/>
      <c r="D68" s="58"/>
      <c r="E68" s="59" t="s">
        <v>4</v>
      </c>
      <c r="F68" s="86" t="e">
        <f>게시용!#REF!</f>
        <v>#REF!</v>
      </c>
      <c r="G68" s="84" t="s">
        <v>72</v>
      </c>
      <c r="H68" s="83" t="e">
        <f>게시용!#REF!</f>
        <v>#REF!</v>
      </c>
      <c r="I68" s="84" t="s">
        <v>72</v>
      </c>
      <c r="J68" s="86" t="e">
        <f>게시용!#REF!</f>
        <v>#REF!</v>
      </c>
      <c r="K68" s="84" t="s">
        <v>72</v>
      </c>
      <c r="L68" s="93"/>
    </row>
    <row r="69" spans="2:12">
      <c r="B69" s="93"/>
      <c r="C69" s="766" t="s">
        <v>74</v>
      </c>
      <c r="D69" s="766"/>
      <c r="E69" s="766"/>
      <c r="F69" s="766"/>
      <c r="G69" s="766"/>
      <c r="H69" s="766"/>
      <c r="I69" s="766"/>
      <c r="J69" s="766"/>
      <c r="K69" s="766"/>
      <c r="L69" s="93"/>
    </row>
    <row r="72" spans="2:12" ht="17.25" thickBot="1"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</row>
    <row r="73" spans="2:12" ht="37.5" customHeight="1" thickTop="1">
      <c r="B73" s="58"/>
      <c r="C73" s="58"/>
      <c r="D73" s="773" t="s">
        <v>92</v>
      </c>
      <c r="E73" s="774"/>
      <c r="F73" s="774"/>
      <c r="G73" s="774"/>
      <c r="H73" s="774"/>
      <c r="I73" s="775"/>
      <c r="J73" s="58"/>
      <c r="K73" s="58"/>
      <c r="L73" s="58"/>
    </row>
    <row r="74" spans="2:12" ht="17.25" thickBot="1">
      <c r="B74" s="94"/>
      <c r="C74" s="94"/>
      <c r="D74" s="776"/>
      <c r="E74" s="777"/>
      <c r="F74" s="777"/>
      <c r="G74" s="777"/>
      <c r="H74" s="777"/>
      <c r="I74" s="778"/>
      <c r="J74" s="94"/>
      <c r="K74" s="94"/>
      <c r="L74" s="94"/>
    </row>
    <row r="75" spans="2:12" ht="72.75" customHeight="1" thickTop="1">
      <c r="B75" s="94"/>
      <c r="C75" s="755" t="s">
        <v>88</v>
      </c>
      <c r="D75" s="755"/>
      <c r="E75" s="59"/>
      <c r="F75" s="751" t="s">
        <v>20</v>
      </c>
      <c r="G75" s="751"/>
      <c r="H75" s="751" t="s">
        <v>0</v>
      </c>
      <c r="I75" s="751"/>
      <c r="J75" s="751" t="s">
        <v>21</v>
      </c>
      <c r="K75" s="751"/>
      <c r="L75" s="94"/>
    </row>
    <row r="76" spans="2:12" ht="195.75" customHeight="1" thickBot="1">
      <c r="B76" s="94"/>
      <c r="C76" s="58"/>
      <c r="D76" s="58"/>
      <c r="E76" s="74" t="s">
        <v>86</v>
      </c>
      <c r="F76" s="73">
        <v>0</v>
      </c>
      <c r="G76" s="76" t="s">
        <v>89</v>
      </c>
      <c r="H76" s="73">
        <v>0</v>
      </c>
      <c r="I76" s="76" t="s">
        <v>89</v>
      </c>
      <c r="J76" s="73">
        <v>0</v>
      </c>
      <c r="K76" s="76" t="s">
        <v>89</v>
      </c>
      <c r="L76" s="94"/>
    </row>
    <row r="77" spans="2:12" ht="72.75" customHeight="1" thickTop="1">
      <c r="B77" s="94"/>
      <c r="C77" s="765" t="s">
        <v>87</v>
      </c>
      <c r="D77" s="765"/>
      <c r="E77" s="72"/>
      <c r="F77" s="743" t="s">
        <v>20</v>
      </c>
      <c r="G77" s="743"/>
      <c r="H77" s="743" t="s">
        <v>0</v>
      </c>
      <c r="I77" s="743"/>
      <c r="J77" s="743" t="s">
        <v>21</v>
      </c>
      <c r="K77" s="743"/>
      <c r="L77" s="94"/>
    </row>
    <row r="78" spans="2:12" ht="171" customHeight="1">
      <c r="B78" s="94"/>
      <c r="C78" s="58"/>
      <c r="D78" s="58"/>
      <c r="E78" s="74" t="s">
        <v>86</v>
      </c>
      <c r="F78" s="73">
        <v>0</v>
      </c>
      <c r="G78" s="76" t="s">
        <v>89</v>
      </c>
      <c r="H78" s="73">
        <v>0</v>
      </c>
      <c r="I78" s="76" t="s">
        <v>89</v>
      </c>
      <c r="J78" s="73">
        <v>0</v>
      </c>
      <c r="K78" s="76" t="s">
        <v>89</v>
      </c>
      <c r="L78" s="94"/>
    </row>
    <row r="79" spans="2:12" ht="19.5" customHeight="1">
      <c r="B79" s="94"/>
      <c r="C79" s="780" t="s">
        <v>73</v>
      </c>
      <c r="D79" s="780"/>
      <c r="E79" s="780"/>
      <c r="F79" s="780"/>
      <c r="G79" s="780"/>
      <c r="H79" s="780"/>
      <c r="I79" s="780"/>
      <c r="J79" s="780"/>
      <c r="K79" s="780"/>
      <c r="L79" s="94"/>
    </row>
  </sheetData>
  <mergeCells count="66">
    <mergeCell ref="C16:K16"/>
    <mergeCell ref="D3:I4"/>
    <mergeCell ref="C5:D5"/>
    <mergeCell ref="F5:G5"/>
    <mergeCell ref="H5:I5"/>
    <mergeCell ref="J5:K5"/>
    <mergeCell ref="C9:D9"/>
    <mergeCell ref="F9:G9"/>
    <mergeCell ref="H9:I9"/>
    <mergeCell ref="J9:K9"/>
    <mergeCell ref="C13:D13"/>
    <mergeCell ref="F13:G13"/>
    <mergeCell ref="H13:I13"/>
    <mergeCell ref="J13:K13"/>
    <mergeCell ref="C79:K79"/>
    <mergeCell ref="C75:D75"/>
    <mergeCell ref="F75:G75"/>
    <mergeCell ref="H75:I75"/>
    <mergeCell ref="J75:K75"/>
    <mergeCell ref="C77:D77"/>
    <mergeCell ref="F77:G77"/>
    <mergeCell ref="H77:I77"/>
    <mergeCell ref="J77:K77"/>
    <mergeCell ref="F62:G62"/>
    <mergeCell ref="H62:I62"/>
    <mergeCell ref="J62:K62"/>
    <mergeCell ref="D43:I44"/>
    <mergeCell ref="J49:K49"/>
    <mergeCell ref="C52:K52"/>
    <mergeCell ref="C45:D45"/>
    <mergeCell ref="F45:G45"/>
    <mergeCell ref="H45:I45"/>
    <mergeCell ref="J45:K45"/>
    <mergeCell ref="C49:D49"/>
    <mergeCell ref="H49:I49"/>
    <mergeCell ref="F49:G49"/>
    <mergeCell ref="C26:D26"/>
    <mergeCell ref="F26:G26"/>
    <mergeCell ref="H26:I26"/>
    <mergeCell ref="J26:K26"/>
    <mergeCell ref="D73:I74"/>
    <mergeCell ref="D56:I57"/>
    <mergeCell ref="C58:D58"/>
    <mergeCell ref="F58:G58"/>
    <mergeCell ref="H58:I58"/>
    <mergeCell ref="C69:K69"/>
    <mergeCell ref="C66:D66"/>
    <mergeCell ref="F66:G66"/>
    <mergeCell ref="H66:I66"/>
    <mergeCell ref="J66:K66"/>
    <mergeCell ref="J58:K58"/>
    <mergeCell ref="C62:D62"/>
    <mergeCell ref="D20:I21"/>
    <mergeCell ref="C22:D22"/>
    <mergeCell ref="F22:G22"/>
    <mergeCell ref="H22:I22"/>
    <mergeCell ref="J22:K22"/>
    <mergeCell ref="C37:K37"/>
    <mergeCell ref="C30:D30"/>
    <mergeCell ref="F30:G30"/>
    <mergeCell ref="H30:I30"/>
    <mergeCell ref="J30:K30"/>
    <mergeCell ref="C34:D34"/>
    <mergeCell ref="F34:G34"/>
    <mergeCell ref="H34:I34"/>
    <mergeCell ref="J34:K34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  <pageSetUpPr fitToPage="1"/>
  </sheetPr>
  <dimension ref="B1:Z84"/>
  <sheetViews>
    <sheetView topLeftCell="A7" zoomScale="40" zoomScaleNormal="40" workbookViewId="0">
      <selection activeCell="B81" sqref="B1:N84"/>
    </sheetView>
  </sheetViews>
  <sheetFormatPr defaultRowHeight="16.5"/>
  <cols>
    <col min="1" max="1" width="3.125" style="1" customWidth="1"/>
    <col min="2" max="2" width="10.875" style="3" customWidth="1"/>
    <col min="3" max="3" width="47.25" style="3" customWidth="1"/>
    <col min="4" max="4" width="7.125" style="3" customWidth="1"/>
    <col min="5" max="5" width="12.875" style="3" customWidth="1"/>
    <col min="6" max="6" width="12.125" style="3" hidden="1" customWidth="1"/>
    <col min="7" max="7" width="13.125" style="3" customWidth="1"/>
    <col min="8" max="8" width="13.25" style="3" customWidth="1"/>
    <col min="9" max="9" width="11.25" style="3" hidden="1" customWidth="1"/>
    <col min="10" max="10" width="13.625" style="3" customWidth="1"/>
    <col min="11" max="11" width="11.375" style="3" customWidth="1"/>
    <col min="12" max="12" width="11.25" style="3" hidden="1" customWidth="1"/>
    <col min="13" max="14" width="14.25" style="3" bestFit="1" customWidth="1"/>
    <col min="15" max="18" width="9" style="1"/>
    <col min="19" max="20" width="9" style="1" customWidth="1"/>
    <col min="21" max="21" width="8" style="1" bestFit="1" customWidth="1"/>
    <col min="22" max="22" width="13.625" style="1" customWidth="1"/>
    <col min="23" max="23" width="9" style="1" customWidth="1"/>
    <col min="24" max="25" width="9" style="1"/>
    <col min="26" max="26" width="20.75" style="1" bestFit="1" customWidth="1"/>
    <col min="27" max="16384" width="9" style="1"/>
  </cols>
  <sheetData>
    <row r="1" spans="2:18" ht="17.25" thickBot="1"/>
    <row r="2" spans="2:18" ht="16.5" customHeight="1">
      <c r="B2" s="848"/>
      <c r="C2" s="849"/>
      <c r="D2" s="849"/>
      <c r="E2" s="849"/>
      <c r="F2" s="849"/>
      <c r="G2" s="849"/>
      <c r="H2" s="849"/>
      <c r="I2" s="849"/>
      <c r="J2" s="849"/>
      <c r="K2" s="849"/>
      <c r="L2" s="849"/>
      <c r="M2" s="849"/>
      <c r="N2" s="850"/>
      <c r="P2" s="809" t="s">
        <v>59</v>
      </c>
      <c r="Q2" s="809"/>
      <c r="R2" s="809"/>
    </row>
    <row r="3" spans="2:18" ht="16.5" customHeight="1">
      <c r="B3" s="851"/>
      <c r="C3" s="852"/>
      <c r="D3" s="852"/>
      <c r="E3" s="852"/>
      <c r="F3" s="852"/>
      <c r="G3" s="852"/>
      <c r="H3" s="852"/>
      <c r="I3" s="852"/>
      <c r="J3" s="852"/>
      <c r="K3" s="852"/>
      <c r="L3" s="852"/>
      <c r="M3" s="852"/>
      <c r="N3" s="853"/>
      <c r="P3" s="809"/>
      <c r="Q3" s="809"/>
      <c r="R3" s="809"/>
    </row>
    <row r="4" spans="2:18" ht="72" customHeight="1" thickBot="1">
      <c r="B4" s="854"/>
      <c r="C4" s="855"/>
      <c r="D4" s="855"/>
      <c r="E4" s="855"/>
      <c r="F4" s="855"/>
      <c r="G4" s="855"/>
      <c r="H4" s="855"/>
      <c r="I4" s="855"/>
      <c r="J4" s="855"/>
      <c r="K4" s="855"/>
      <c r="L4" s="855"/>
      <c r="M4" s="855"/>
      <c r="N4" s="856"/>
      <c r="P4" s="809"/>
      <c r="Q4" s="809"/>
      <c r="R4" s="809"/>
    </row>
    <row r="5" spans="2:18" ht="16.5" customHeight="1">
      <c r="B5" s="816" t="s">
        <v>78</v>
      </c>
      <c r="C5" s="817"/>
      <c r="D5" s="817"/>
      <c r="E5" s="817"/>
      <c r="F5" s="817"/>
      <c r="G5" s="817"/>
      <c r="H5" s="817"/>
      <c r="I5" s="817"/>
      <c r="J5" s="817"/>
      <c r="K5" s="817"/>
      <c r="L5" s="817"/>
      <c r="M5" s="817"/>
      <c r="N5" s="818"/>
      <c r="P5" s="809"/>
      <c r="Q5" s="809"/>
      <c r="R5" s="809"/>
    </row>
    <row r="6" spans="2:18" ht="16.5" customHeight="1">
      <c r="B6" s="819"/>
      <c r="C6" s="820"/>
      <c r="D6" s="820"/>
      <c r="E6" s="820"/>
      <c r="F6" s="820"/>
      <c r="G6" s="820"/>
      <c r="H6" s="820"/>
      <c r="I6" s="820"/>
      <c r="J6" s="820"/>
      <c r="K6" s="820"/>
      <c r="L6" s="820"/>
      <c r="M6" s="820"/>
      <c r="N6" s="821"/>
      <c r="P6" s="809"/>
      <c r="Q6" s="809"/>
      <c r="R6" s="809"/>
    </row>
    <row r="7" spans="2:18" ht="16.5" customHeight="1">
      <c r="B7" s="819"/>
      <c r="C7" s="820"/>
      <c r="D7" s="820"/>
      <c r="E7" s="820"/>
      <c r="F7" s="820"/>
      <c r="G7" s="820"/>
      <c r="H7" s="820"/>
      <c r="I7" s="820"/>
      <c r="J7" s="820"/>
      <c r="K7" s="820"/>
      <c r="L7" s="820"/>
      <c r="M7" s="820"/>
      <c r="N7" s="821"/>
      <c r="P7" s="809"/>
      <c r="Q7" s="809"/>
      <c r="R7" s="809"/>
    </row>
    <row r="8" spans="2:18" ht="17.25" customHeight="1" thickBot="1">
      <c r="B8" s="822"/>
      <c r="C8" s="823"/>
      <c r="D8" s="823"/>
      <c r="E8" s="823"/>
      <c r="F8" s="823"/>
      <c r="G8" s="823"/>
      <c r="H8" s="823"/>
      <c r="I8" s="823"/>
      <c r="J8" s="823"/>
      <c r="K8" s="823"/>
      <c r="L8" s="823"/>
      <c r="M8" s="823"/>
      <c r="N8" s="824"/>
      <c r="P8" s="809"/>
      <c r="Q8" s="809"/>
      <c r="R8" s="809"/>
    </row>
    <row r="9" spans="2:18" ht="18" customHeight="1">
      <c r="B9" s="859" t="s">
        <v>71</v>
      </c>
      <c r="C9" s="861" t="s">
        <v>64</v>
      </c>
      <c r="D9" s="833" t="s">
        <v>7</v>
      </c>
      <c r="E9" s="834"/>
      <c r="F9" s="839" t="s">
        <v>301</v>
      </c>
      <c r="G9" s="840"/>
      <c r="H9" s="840"/>
      <c r="I9" s="840"/>
      <c r="J9" s="840"/>
      <c r="K9" s="840"/>
      <c r="L9" s="840"/>
      <c r="M9" s="840"/>
      <c r="N9" s="841"/>
      <c r="P9" s="809"/>
      <c r="Q9" s="809"/>
      <c r="R9" s="809"/>
    </row>
    <row r="10" spans="2:18" ht="18" customHeight="1">
      <c r="B10" s="860"/>
      <c r="C10" s="862"/>
      <c r="D10" s="835"/>
      <c r="E10" s="836"/>
      <c r="F10" s="842"/>
      <c r="G10" s="843"/>
      <c r="H10" s="843"/>
      <c r="I10" s="843"/>
      <c r="J10" s="843"/>
      <c r="K10" s="843"/>
      <c r="L10" s="843"/>
      <c r="M10" s="843"/>
      <c r="N10" s="844"/>
      <c r="P10" s="809"/>
      <c r="Q10" s="809"/>
      <c r="R10" s="809"/>
    </row>
    <row r="11" spans="2:18" ht="19.5" customHeight="1">
      <c r="B11" s="860"/>
      <c r="C11" s="862"/>
      <c r="D11" s="837"/>
      <c r="E11" s="838"/>
      <c r="F11" s="845"/>
      <c r="G11" s="846"/>
      <c r="H11" s="846"/>
      <c r="I11" s="846"/>
      <c r="J11" s="846"/>
      <c r="K11" s="846"/>
      <c r="L11" s="846"/>
      <c r="M11" s="846"/>
      <c r="N11" s="847"/>
      <c r="P11" s="809"/>
      <c r="Q11" s="809"/>
      <c r="R11" s="809"/>
    </row>
    <row r="12" spans="2:18" ht="21" customHeight="1">
      <c r="B12" s="860"/>
      <c r="C12" s="862"/>
      <c r="D12" s="857" t="s">
        <v>8</v>
      </c>
      <c r="E12" s="858"/>
      <c r="F12" s="827" t="s">
        <v>641</v>
      </c>
      <c r="G12" s="828"/>
      <c r="H12" s="828"/>
      <c r="I12" s="828"/>
      <c r="J12" s="828"/>
      <c r="K12" s="828"/>
      <c r="L12" s="828"/>
      <c r="M12" s="828"/>
      <c r="N12" s="829"/>
      <c r="P12" s="809"/>
      <c r="Q12" s="809"/>
      <c r="R12" s="809"/>
    </row>
    <row r="13" spans="2:18" ht="21" customHeight="1">
      <c r="B13" s="860"/>
      <c r="C13" s="862"/>
      <c r="D13" s="835"/>
      <c r="E13" s="836"/>
      <c r="F13" s="830"/>
      <c r="G13" s="831"/>
      <c r="H13" s="831"/>
      <c r="I13" s="831"/>
      <c r="J13" s="831"/>
      <c r="K13" s="831"/>
      <c r="L13" s="831"/>
      <c r="M13" s="831"/>
      <c r="N13" s="832"/>
      <c r="P13" s="809"/>
      <c r="Q13" s="809"/>
      <c r="R13" s="809"/>
    </row>
    <row r="14" spans="2:18" ht="21" customHeight="1">
      <c r="B14" s="860"/>
      <c r="C14" s="862"/>
      <c r="D14" s="835"/>
      <c r="E14" s="836"/>
      <c r="F14" s="830"/>
      <c r="G14" s="831"/>
      <c r="H14" s="831"/>
      <c r="I14" s="831"/>
      <c r="J14" s="831"/>
      <c r="K14" s="831"/>
      <c r="L14" s="831"/>
      <c r="M14" s="831"/>
      <c r="N14" s="832"/>
      <c r="P14" s="809"/>
      <c r="Q14" s="809"/>
      <c r="R14" s="809"/>
    </row>
    <row r="15" spans="2:18" ht="21" customHeight="1" thickBot="1">
      <c r="B15" s="860"/>
      <c r="C15" s="862"/>
      <c r="D15" s="835"/>
      <c r="E15" s="836"/>
      <c r="F15" s="830"/>
      <c r="G15" s="831"/>
      <c r="H15" s="831"/>
      <c r="I15" s="831"/>
      <c r="J15" s="831"/>
      <c r="K15" s="831"/>
      <c r="L15" s="831"/>
      <c r="M15" s="831"/>
      <c r="N15" s="832"/>
      <c r="P15" s="809"/>
      <c r="Q15" s="809"/>
      <c r="R15" s="809"/>
    </row>
    <row r="16" spans="2:18" ht="15.75" customHeight="1">
      <c r="B16" s="880" t="s">
        <v>14</v>
      </c>
      <c r="C16" s="794" t="s">
        <v>10</v>
      </c>
      <c r="D16" s="794" t="s">
        <v>1</v>
      </c>
      <c r="E16" s="825"/>
      <c r="F16" s="896" t="s">
        <v>56</v>
      </c>
      <c r="G16" s="897"/>
      <c r="H16" s="898"/>
      <c r="I16" s="883" t="s">
        <v>57</v>
      </c>
      <c r="J16" s="884"/>
      <c r="K16" s="885"/>
      <c r="L16" s="889" t="s">
        <v>58</v>
      </c>
      <c r="M16" s="890"/>
      <c r="N16" s="891"/>
      <c r="P16" s="809"/>
      <c r="Q16" s="809"/>
      <c r="R16" s="809"/>
    </row>
    <row r="17" spans="2:18" ht="15.75" customHeight="1">
      <c r="B17" s="881"/>
      <c r="C17" s="795"/>
      <c r="D17" s="795"/>
      <c r="E17" s="806"/>
      <c r="F17" s="899"/>
      <c r="G17" s="900"/>
      <c r="H17" s="901"/>
      <c r="I17" s="886"/>
      <c r="J17" s="887"/>
      <c r="K17" s="888"/>
      <c r="L17" s="892"/>
      <c r="M17" s="893"/>
      <c r="N17" s="894"/>
      <c r="P17" s="809"/>
      <c r="Q17" s="809"/>
      <c r="R17" s="809"/>
    </row>
    <row r="18" spans="2:18" ht="18" customHeight="1">
      <c r="B18" s="881"/>
      <c r="C18" s="795"/>
      <c r="D18" s="795"/>
      <c r="E18" s="806"/>
      <c r="F18" s="813" t="s">
        <v>138</v>
      </c>
      <c r="G18" s="814"/>
      <c r="H18" s="815"/>
      <c r="I18" s="810" t="s">
        <v>112</v>
      </c>
      <c r="J18" s="811"/>
      <c r="K18" s="812"/>
      <c r="L18" s="813" t="s">
        <v>104</v>
      </c>
      <c r="M18" s="814"/>
      <c r="N18" s="815"/>
      <c r="P18" s="809"/>
      <c r="Q18" s="809"/>
      <c r="R18" s="809"/>
    </row>
    <row r="19" spans="2:18" ht="18" customHeight="1">
      <c r="B19" s="881"/>
      <c r="C19" s="795"/>
      <c r="D19" s="795"/>
      <c r="E19" s="806"/>
      <c r="F19" s="813"/>
      <c r="G19" s="814"/>
      <c r="H19" s="815"/>
      <c r="I19" s="810"/>
      <c r="J19" s="811"/>
      <c r="K19" s="812"/>
      <c r="L19" s="813"/>
      <c r="M19" s="814"/>
      <c r="N19" s="815"/>
      <c r="P19" s="809"/>
      <c r="Q19" s="809"/>
      <c r="R19" s="809"/>
    </row>
    <row r="20" spans="2:18" ht="19.5" customHeight="1">
      <c r="B20" s="881"/>
      <c r="C20" s="795"/>
      <c r="D20" s="795"/>
      <c r="E20" s="806"/>
      <c r="F20" s="826" t="s">
        <v>62</v>
      </c>
      <c r="G20" s="795" t="s">
        <v>3</v>
      </c>
      <c r="H20" s="806" t="s">
        <v>4</v>
      </c>
      <c r="I20" s="895" t="s">
        <v>2</v>
      </c>
      <c r="J20" s="795" t="s">
        <v>3</v>
      </c>
      <c r="K20" s="806" t="s">
        <v>4</v>
      </c>
      <c r="L20" s="826" t="s">
        <v>2</v>
      </c>
      <c r="M20" s="795" t="s">
        <v>3</v>
      </c>
      <c r="N20" s="806" t="s">
        <v>4</v>
      </c>
      <c r="P20" s="809"/>
      <c r="Q20" s="809"/>
      <c r="R20" s="809"/>
    </row>
    <row r="21" spans="2:18" ht="19.5" customHeight="1">
      <c r="B21" s="881"/>
      <c r="C21" s="795"/>
      <c r="D21" s="795"/>
      <c r="E21" s="806"/>
      <c r="F21" s="826"/>
      <c r="G21" s="795"/>
      <c r="H21" s="806"/>
      <c r="I21" s="895"/>
      <c r="J21" s="795"/>
      <c r="K21" s="806"/>
      <c r="L21" s="826"/>
      <c r="M21" s="795"/>
      <c r="N21" s="806"/>
      <c r="P21" s="809"/>
      <c r="Q21" s="809"/>
      <c r="R21" s="809"/>
    </row>
    <row r="22" spans="2:18" ht="24.95" customHeight="1">
      <c r="B22" s="881"/>
      <c r="C22" s="152" t="str">
        <f>입력용!C13</f>
        <v>갤럭시 Z폴드7</v>
      </c>
      <c r="D22" s="863">
        <f>입력용!D13</f>
        <v>2379300</v>
      </c>
      <c r="E22" s="864"/>
      <c r="F22" s="467"/>
      <c r="G22" s="406">
        <f>입력용!H13*0.0001</f>
        <v>127.93</v>
      </c>
      <c r="H22" s="407">
        <f>입력용!I13*0.0001</f>
        <v>133.93</v>
      </c>
      <c r="I22" s="409"/>
      <c r="J22" s="406">
        <f>입력용!L13*0.0001</f>
        <v>137.93</v>
      </c>
      <c r="K22" s="407">
        <f>입력용!M13*0.0001</f>
        <v>131.93</v>
      </c>
      <c r="L22" s="408"/>
      <c r="M22" s="406">
        <f>입력용!P13*0.0001</f>
        <v>118.93</v>
      </c>
      <c r="N22" s="407">
        <f>입력용!Q13*0.0001</f>
        <v>112.93</v>
      </c>
      <c r="P22" s="809"/>
      <c r="Q22" s="809"/>
      <c r="R22" s="809"/>
    </row>
    <row r="23" spans="2:18" ht="24.95" customHeight="1">
      <c r="B23" s="881"/>
      <c r="C23" s="152" t="str">
        <f>입력용!C14</f>
        <v>갤럭시 Z플립7_256G</v>
      </c>
      <c r="D23" s="863">
        <f>입력용!D14</f>
        <v>1485000</v>
      </c>
      <c r="E23" s="864"/>
      <c r="F23" s="467"/>
      <c r="G23" s="406">
        <f>입력용!H14*0.0001</f>
        <v>26.5</v>
      </c>
      <c r="H23" s="407">
        <f>입력용!I14*0.0001</f>
        <v>43.5</v>
      </c>
      <c r="I23" s="409"/>
      <c r="J23" s="406">
        <f>입력용!L14*0.0001</f>
        <v>38.5</v>
      </c>
      <c r="K23" s="407">
        <f>입력용!M14*0.0001</f>
        <v>32.5</v>
      </c>
      <c r="L23" s="408"/>
      <c r="M23" s="406">
        <f>입력용!P14*0.0001</f>
        <v>16.5</v>
      </c>
      <c r="N23" s="407">
        <f>입력용!Q14*0.0001</f>
        <v>11.5</v>
      </c>
      <c r="P23" s="809"/>
      <c r="Q23" s="809"/>
      <c r="R23" s="809"/>
    </row>
    <row r="24" spans="2:18" ht="24.95" customHeight="1">
      <c r="B24" s="881"/>
      <c r="C24" s="152" t="str">
        <f>입력용!C15</f>
        <v>갤럭시 Z플립7_512G</v>
      </c>
      <c r="D24" s="863">
        <f>입력용!D15</f>
        <v>1643400</v>
      </c>
      <c r="E24" s="864"/>
      <c r="F24" s="467"/>
      <c r="G24" s="406">
        <f>입력용!H15*0.0001</f>
        <v>42.34</v>
      </c>
      <c r="H24" s="407">
        <f>입력용!I15*0.0001</f>
        <v>49.34</v>
      </c>
      <c r="I24" s="409"/>
      <c r="J24" s="406">
        <f>입력용!L15*0.0001</f>
        <v>54.34</v>
      </c>
      <c r="K24" s="407">
        <f>입력용!M15*0.0001</f>
        <v>48.34</v>
      </c>
      <c r="L24" s="408"/>
      <c r="M24" s="406">
        <f>입력용!P15*0.0001</f>
        <v>90.34</v>
      </c>
      <c r="N24" s="407">
        <f>입력용!Q15*0.0001</f>
        <v>95.34</v>
      </c>
      <c r="P24" s="809"/>
      <c r="Q24" s="809"/>
      <c r="R24" s="809"/>
    </row>
    <row r="25" spans="2:18" ht="24.95" customHeight="1">
      <c r="B25" s="881"/>
      <c r="C25" s="154" t="str">
        <f>입력용!C16</f>
        <v>갤럭시 S26_256G</v>
      </c>
      <c r="D25" s="906">
        <f>입력용!D16</f>
        <v>1254000</v>
      </c>
      <c r="E25" s="907"/>
      <c r="F25" s="467"/>
      <c r="G25" s="725">
        <f>입력용!H16*0.0001</f>
        <v>77.400000000000006</v>
      </c>
      <c r="H25" s="726">
        <f>입력용!I16*0.0001</f>
        <v>83.4</v>
      </c>
      <c r="I25" s="727"/>
      <c r="J25" s="725">
        <f>입력용!L16*0.0001</f>
        <v>59.300000000000004</v>
      </c>
      <c r="K25" s="726">
        <f>입력용!M16*0.0001</f>
        <v>60.300000000000004</v>
      </c>
      <c r="L25" s="728"/>
      <c r="M25" s="725">
        <f>입력용!P16*0.0001</f>
        <v>43</v>
      </c>
      <c r="N25" s="726">
        <f>입력용!Q16*0.0001</f>
        <v>37</v>
      </c>
      <c r="P25" s="809"/>
      <c r="Q25" s="809"/>
      <c r="R25" s="809"/>
    </row>
    <row r="26" spans="2:18" ht="24.95" customHeight="1">
      <c r="B26" s="881"/>
      <c r="C26" s="154" t="str">
        <f>입력용!C17</f>
        <v>갤럭시 S26+_256G</v>
      </c>
      <c r="D26" s="906">
        <f>입력용!D17</f>
        <v>1452000</v>
      </c>
      <c r="E26" s="907"/>
      <c r="F26" s="467"/>
      <c r="G26" s="725">
        <f>입력용!H17*0.0001</f>
        <v>97.2</v>
      </c>
      <c r="H26" s="726">
        <f>입력용!I17*0.0001</f>
        <v>103.2</v>
      </c>
      <c r="I26" s="727"/>
      <c r="J26" s="725">
        <f>입력용!L17*0.0001</f>
        <v>79.100000000000009</v>
      </c>
      <c r="K26" s="726">
        <f>입력용!M17*0.0001</f>
        <v>80.100000000000009</v>
      </c>
      <c r="L26" s="728"/>
      <c r="M26" s="725">
        <f>입력용!P17*0.0001</f>
        <v>62.800000000000004</v>
      </c>
      <c r="N26" s="726">
        <f>입력용!Q17*0.0001</f>
        <v>56.800000000000004</v>
      </c>
      <c r="P26" s="809"/>
      <c r="Q26" s="809"/>
      <c r="R26" s="809"/>
    </row>
    <row r="27" spans="2:18" ht="24.95" customHeight="1">
      <c r="B27" s="881"/>
      <c r="C27" s="154" t="str">
        <f>입력용!C18</f>
        <v>갤럭시 S26 울트라_256G</v>
      </c>
      <c r="D27" s="906">
        <f>입력용!D18</f>
        <v>1797400</v>
      </c>
      <c r="E27" s="907"/>
      <c r="F27" s="467"/>
      <c r="G27" s="725">
        <f>입력용!H18*0.0001</f>
        <v>131.74</v>
      </c>
      <c r="H27" s="726">
        <f>입력용!I18*0.0001</f>
        <v>137.74</v>
      </c>
      <c r="I27" s="727"/>
      <c r="J27" s="725">
        <f>입력용!L18*0.0001</f>
        <v>117.64</v>
      </c>
      <c r="K27" s="726">
        <f>입력용!M18*0.0001</f>
        <v>116.64</v>
      </c>
      <c r="L27" s="728"/>
      <c r="M27" s="725">
        <f>입력용!P18*0.0001</f>
        <v>97.34</v>
      </c>
      <c r="N27" s="726">
        <f>입력용!Q18*0.0001</f>
        <v>91.34</v>
      </c>
      <c r="P27" s="809"/>
      <c r="Q27" s="809"/>
      <c r="R27" s="809"/>
    </row>
    <row r="28" spans="2:18" ht="24.95" customHeight="1">
      <c r="B28" s="881"/>
      <c r="C28" s="293" t="str">
        <f>입력용!C19</f>
        <v>갤럭시 S25</v>
      </c>
      <c r="D28" s="790">
        <f>입력용!D19</f>
        <v>1155000</v>
      </c>
      <c r="E28" s="791"/>
      <c r="F28" s="467"/>
      <c r="G28" s="294">
        <f>입력용!H19*0.0001</f>
        <v>60.5</v>
      </c>
      <c r="H28" s="295">
        <f>입력용!I19*0.0001</f>
        <v>65.5</v>
      </c>
      <c r="I28" s="468"/>
      <c r="J28" s="294">
        <f>입력용!L19*0.0001</f>
        <v>51.400000000000006</v>
      </c>
      <c r="K28" s="295">
        <f>입력용!M19*0.0001</f>
        <v>62.400000000000006</v>
      </c>
      <c r="L28" s="475" t="e">
        <f>VLOOKUP(C28,#REF!,2,FALSE)</f>
        <v>#REF!</v>
      </c>
      <c r="M28" s="294">
        <f>입력용!P19*0.0001</f>
        <v>36.1</v>
      </c>
      <c r="N28" s="295">
        <f>입력용!Q19*0.0001</f>
        <v>32.1</v>
      </c>
      <c r="P28" s="809"/>
      <c r="Q28" s="809"/>
      <c r="R28" s="809"/>
    </row>
    <row r="29" spans="2:18" ht="24.95" customHeight="1">
      <c r="B29" s="881"/>
      <c r="C29" s="293" t="str">
        <f>입력용!C20</f>
        <v>갤럭시 S25+</v>
      </c>
      <c r="D29" s="790">
        <f>입력용!D20</f>
        <v>1353000</v>
      </c>
      <c r="E29" s="791"/>
      <c r="F29" s="467"/>
      <c r="G29" s="294">
        <f>입력용!H20*0.0001</f>
        <v>94.300000000000011</v>
      </c>
      <c r="H29" s="295">
        <f>입력용!I20*0.0001</f>
        <v>100.30000000000001</v>
      </c>
      <c r="I29" s="468"/>
      <c r="J29" s="294">
        <f>입력용!L20*0.0001</f>
        <v>107.2</v>
      </c>
      <c r="K29" s="295">
        <f>입력용!M20*0.0001</f>
        <v>107.2</v>
      </c>
      <c r="L29" s="475" t="e">
        <f>VLOOKUP(C29,#REF!,2,FALSE)</f>
        <v>#REF!</v>
      </c>
      <c r="M29" s="294">
        <f>입력용!P20*0.0001</f>
        <v>103.9</v>
      </c>
      <c r="N29" s="295">
        <f>입력용!Q20*0.0001</f>
        <v>103.9</v>
      </c>
      <c r="P29" s="809"/>
      <c r="Q29" s="809"/>
      <c r="R29" s="809"/>
    </row>
    <row r="30" spans="2:18" ht="24.95" customHeight="1">
      <c r="B30" s="881"/>
      <c r="C30" s="293" t="str">
        <f>입력용!C21</f>
        <v>갤럭시 S25 울트라</v>
      </c>
      <c r="D30" s="790">
        <f>입력용!D21</f>
        <v>1698400</v>
      </c>
      <c r="E30" s="791"/>
      <c r="F30" s="467"/>
      <c r="G30" s="294">
        <f>입력용!H21*0.0001</f>
        <v>114.84</v>
      </c>
      <c r="H30" s="295">
        <f>입력용!I21*0.0001</f>
        <v>119.84</v>
      </c>
      <c r="I30" s="468"/>
      <c r="J30" s="294">
        <f>입력용!L21*0.0001</f>
        <v>105.74000000000001</v>
      </c>
      <c r="K30" s="295">
        <f>입력용!M21*0.0001</f>
        <v>116.74000000000001</v>
      </c>
      <c r="L30" s="475" t="e">
        <f>VLOOKUP(C30,#REF!,2,FALSE)</f>
        <v>#REF!</v>
      </c>
      <c r="M30" s="294">
        <f>입력용!P21*0.0001</f>
        <v>94.44</v>
      </c>
      <c r="N30" s="295">
        <f>입력용!Q21*0.0001</f>
        <v>107.44000000000001</v>
      </c>
      <c r="P30" s="809"/>
      <c r="Q30" s="809"/>
      <c r="R30" s="809"/>
    </row>
    <row r="31" spans="2:18" ht="24.95" customHeight="1">
      <c r="B31" s="881"/>
      <c r="C31" s="293" t="str">
        <f>입력용!C22</f>
        <v>갤럭시 S25 엣지</v>
      </c>
      <c r="D31" s="790">
        <f>입력용!D22</f>
        <v>1496000</v>
      </c>
      <c r="E31" s="791"/>
      <c r="F31" s="467"/>
      <c r="G31" s="294">
        <f>입력용!H22*0.0001</f>
        <v>42.6</v>
      </c>
      <c r="H31" s="295">
        <f>입력용!I22*0.0001</f>
        <v>47.6</v>
      </c>
      <c r="I31" s="468"/>
      <c r="J31" s="294">
        <f>입력용!L22*0.0001</f>
        <v>37.6</v>
      </c>
      <c r="K31" s="295">
        <f>입력용!M22*0.0001</f>
        <v>29.6</v>
      </c>
      <c r="L31" s="475" t="e">
        <f>VLOOKUP(C31,#REF!,2,FALSE)</f>
        <v>#REF!</v>
      </c>
      <c r="M31" s="294">
        <f>입력용!P22*0.0001</f>
        <v>24.6</v>
      </c>
      <c r="N31" s="295">
        <f>입력용!Q22*0.0001</f>
        <v>20.6</v>
      </c>
      <c r="P31" s="809"/>
      <c r="Q31" s="809"/>
      <c r="R31" s="809"/>
    </row>
    <row r="32" spans="2:18" ht="24.95" hidden="1" customHeight="1">
      <c r="B32" s="881"/>
      <c r="C32" s="288" t="str">
        <f>입력용!C23</f>
        <v>아이폰17 256G</v>
      </c>
      <c r="D32" s="790">
        <f>입력용!D23</f>
        <v>1287000</v>
      </c>
      <c r="E32" s="791"/>
      <c r="F32" s="119"/>
      <c r="G32" s="289">
        <f>입력용!H23*0.0001</f>
        <v>26.700000000000003</v>
      </c>
      <c r="H32" s="290">
        <f>입력용!I23*0.0001</f>
        <v>53.7</v>
      </c>
      <c r="I32" s="292"/>
      <c r="J32" s="289">
        <f>입력용!L23*0.0001</f>
        <v>11.700000000000001</v>
      </c>
      <c r="K32" s="290">
        <f>입력용!M23*0.0001</f>
        <v>52.7</v>
      </c>
      <c r="L32" s="291" t="e">
        <f>VLOOKUP(C32,#REF!,2,FALSE)</f>
        <v>#REF!</v>
      </c>
      <c r="M32" s="289">
        <f>입력용!P23*0.0001</f>
        <v>-5.3</v>
      </c>
      <c r="N32" s="290">
        <f>입력용!Q23*0.0001</f>
        <v>36.700000000000003</v>
      </c>
      <c r="P32" s="809"/>
      <c r="Q32" s="809"/>
      <c r="R32" s="809"/>
    </row>
    <row r="33" spans="2:26" ht="24.95" hidden="1" customHeight="1">
      <c r="B33" s="881"/>
      <c r="C33" s="288" t="str">
        <f>입력용!C25</f>
        <v>아이폰17 프로 256G</v>
      </c>
      <c r="D33" s="790">
        <f>입력용!D25</f>
        <v>1782000</v>
      </c>
      <c r="E33" s="791"/>
      <c r="F33" s="119"/>
      <c r="G33" s="289">
        <f>입력용!H25*0.0001</f>
        <v>81.2</v>
      </c>
      <c r="H33" s="290">
        <f>입력용!I25*0.0001</f>
        <v>103.2</v>
      </c>
      <c r="I33" s="292"/>
      <c r="J33" s="289">
        <f>입력용!L25*0.0001</f>
        <v>66.2</v>
      </c>
      <c r="K33" s="290">
        <f>입력용!M25*0.0001</f>
        <v>102.2</v>
      </c>
      <c r="L33" s="291" t="e">
        <f>VLOOKUP(C33,#REF!,2,FALSE)</f>
        <v>#REF!</v>
      </c>
      <c r="M33" s="289">
        <f>입력용!P25*0.0001</f>
        <v>49.2</v>
      </c>
      <c r="N33" s="290">
        <f>입력용!Q25*0.0001</f>
        <v>90.2</v>
      </c>
      <c r="P33" s="809"/>
      <c r="Q33" s="809"/>
      <c r="R33" s="809"/>
    </row>
    <row r="34" spans="2:26" ht="24.95" hidden="1" customHeight="1">
      <c r="B34" s="881"/>
      <c r="C34" s="288" t="str">
        <f>입력용!C26</f>
        <v>아이폰17 프로맥스 256G</v>
      </c>
      <c r="D34" s="790">
        <f>입력용!D26</f>
        <v>1980000</v>
      </c>
      <c r="E34" s="791"/>
      <c r="F34" s="119"/>
      <c r="G34" s="289">
        <f>입력용!H26*0.0001</f>
        <v>149</v>
      </c>
      <c r="H34" s="290">
        <f>입력용!I26*0.0001</f>
        <v>146</v>
      </c>
      <c r="I34" s="292"/>
      <c r="J34" s="289">
        <f>입력용!L26*0.0001</f>
        <v>116.9</v>
      </c>
      <c r="K34" s="290">
        <f>입력용!M26*0.0001</f>
        <v>151.9</v>
      </c>
      <c r="L34" s="291" t="e">
        <f>VLOOKUP(C34,#REF!,2,FALSE)</f>
        <v>#REF!</v>
      </c>
      <c r="M34" s="289">
        <f>입력용!P26*0.0001</f>
        <v>105.60000000000001</v>
      </c>
      <c r="N34" s="290">
        <f>입력용!Q26*0.0001</f>
        <v>134.6</v>
      </c>
      <c r="P34" s="809"/>
      <c r="Q34" s="809"/>
      <c r="R34" s="809"/>
    </row>
    <row r="35" spans="2:26" ht="24.95" customHeight="1">
      <c r="B35" s="881"/>
      <c r="C35" s="151" t="str">
        <f>입력용!C31</f>
        <v>갤럭시 S25FE</v>
      </c>
      <c r="D35" s="790">
        <f>입력용!D31</f>
        <v>946000</v>
      </c>
      <c r="E35" s="791"/>
      <c r="F35" s="119"/>
      <c r="G35" s="101">
        <f>입력용!H31*0.0001</f>
        <v>-21.400000000000002</v>
      </c>
      <c r="H35" s="102">
        <f>입력용!I31*0.0001</f>
        <v>-0.4</v>
      </c>
      <c r="I35" s="158"/>
      <c r="J35" s="101">
        <f>입력용!L31*0.0001</f>
        <v>3.6</v>
      </c>
      <c r="K35" s="102">
        <f>입력용!M31*0.0001</f>
        <v>6.6000000000000005</v>
      </c>
      <c r="L35" s="103" t="e">
        <f>VLOOKUP(C35,#REF!,2,FALSE)</f>
        <v>#REF!</v>
      </c>
      <c r="M35" s="101">
        <f>입력용!P31*0.0001</f>
        <v>-27.400000000000002</v>
      </c>
      <c r="N35" s="102">
        <f>입력용!Q31*0.0001</f>
        <v>2.6</v>
      </c>
      <c r="P35" s="809"/>
      <c r="Q35" s="809"/>
      <c r="R35" s="809"/>
    </row>
    <row r="36" spans="2:26" ht="24.95" customHeight="1">
      <c r="B36" s="881"/>
      <c r="C36" s="713" t="str">
        <f>입력용!C23</f>
        <v>아이폰17 256G</v>
      </c>
      <c r="D36" s="790">
        <f>입력용!D23</f>
        <v>1287000</v>
      </c>
      <c r="E36" s="791"/>
      <c r="F36" s="119"/>
      <c r="G36" s="101">
        <f>입력용!H23*0.0001</f>
        <v>26.700000000000003</v>
      </c>
      <c r="H36" s="102">
        <f>입력용!I23*0.0001</f>
        <v>53.7</v>
      </c>
      <c r="I36" s="158">
        <f>입력용!J23*0.0001</f>
        <v>45</v>
      </c>
      <c r="J36" s="101">
        <f>입력용!L23*0.0001</f>
        <v>11.700000000000001</v>
      </c>
      <c r="K36" s="102">
        <f>입력용!M23*0.0001</f>
        <v>52.7</v>
      </c>
      <c r="L36" s="103">
        <f>입력용!M23*0.0001</f>
        <v>52.7</v>
      </c>
      <c r="M36" s="101">
        <f>입력용!P23*0.0001</f>
        <v>-5.3</v>
      </c>
      <c r="N36" s="102">
        <f>입력용!Q23*0.0001</f>
        <v>36.700000000000003</v>
      </c>
      <c r="P36" s="809"/>
      <c r="Q36" s="809"/>
      <c r="R36" s="809"/>
    </row>
    <row r="37" spans="2:26" ht="24.95" customHeight="1">
      <c r="B37" s="881"/>
      <c r="C37" s="713" t="str">
        <f>입력용!C24</f>
        <v>아이폰17 에어 256G</v>
      </c>
      <c r="D37" s="790">
        <f>입력용!D24</f>
        <v>1584000</v>
      </c>
      <c r="E37" s="791"/>
      <c r="F37" s="119"/>
      <c r="G37" s="101">
        <f>입력용!H24*0.0001</f>
        <v>53.400000000000006</v>
      </c>
      <c r="H37" s="102">
        <f>입력용!I24*0.0001</f>
        <v>83.4</v>
      </c>
      <c r="I37" s="158">
        <f>입력용!J24*0.0001</f>
        <v>45</v>
      </c>
      <c r="J37" s="101">
        <f>입력용!L24*0.0001</f>
        <v>46.400000000000006</v>
      </c>
      <c r="K37" s="102">
        <f>입력용!M24*0.0001</f>
        <v>82.4</v>
      </c>
      <c r="L37" s="103">
        <f>입력용!M24*0.0001</f>
        <v>82.4</v>
      </c>
      <c r="M37" s="101">
        <f>입력용!P24*0.0001</f>
        <v>24.400000000000002</v>
      </c>
      <c r="N37" s="102">
        <f>입력용!Q24*0.0001</f>
        <v>66.400000000000006</v>
      </c>
      <c r="P37" s="809"/>
      <c r="Q37" s="809"/>
      <c r="R37" s="809"/>
    </row>
    <row r="38" spans="2:26" ht="24.95" customHeight="1">
      <c r="B38" s="881"/>
      <c r="C38" s="713" t="str">
        <f>입력용!C25</f>
        <v>아이폰17 프로 256G</v>
      </c>
      <c r="D38" s="790">
        <f>입력용!D25</f>
        <v>1782000</v>
      </c>
      <c r="E38" s="791"/>
      <c r="F38" s="119"/>
      <c r="G38" s="101">
        <f>입력용!H25*0.0001</f>
        <v>81.2</v>
      </c>
      <c r="H38" s="102">
        <f>입력용!I25*0.0001</f>
        <v>103.2</v>
      </c>
      <c r="I38" s="158">
        <f>입력용!J25*0.0001</f>
        <v>45</v>
      </c>
      <c r="J38" s="101">
        <f>입력용!L25*0.0001</f>
        <v>66.2</v>
      </c>
      <c r="K38" s="102">
        <f>입력용!M25*0.0001</f>
        <v>102.2</v>
      </c>
      <c r="L38" s="103">
        <f>입력용!M25*0.0001</f>
        <v>102.2</v>
      </c>
      <c r="M38" s="101">
        <f>입력용!P25*0.0001</f>
        <v>49.2</v>
      </c>
      <c r="N38" s="102">
        <f>입력용!Q25*0.0001</f>
        <v>90.2</v>
      </c>
      <c r="P38" s="809"/>
      <c r="Q38" s="809"/>
      <c r="R38" s="809"/>
    </row>
    <row r="39" spans="2:26" ht="24.95" customHeight="1">
      <c r="B39" s="881"/>
      <c r="C39" s="713" t="str">
        <f>입력용!C26</f>
        <v>아이폰17 프로맥스 256G</v>
      </c>
      <c r="D39" s="790">
        <f>입력용!D26</f>
        <v>1980000</v>
      </c>
      <c r="E39" s="791"/>
      <c r="F39" s="119"/>
      <c r="G39" s="101">
        <f>입력용!H26*0.0001</f>
        <v>149</v>
      </c>
      <c r="H39" s="102">
        <f>입력용!I26*0.0001</f>
        <v>146</v>
      </c>
      <c r="I39" s="158">
        <f>입력용!J26*0.0001</f>
        <v>20.100000000000001</v>
      </c>
      <c r="J39" s="101">
        <f>입력용!L26*0.0001</f>
        <v>116.9</v>
      </c>
      <c r="K39" s="102">
        <f>입력용!M26*0.0001</f>
        <v>151.9</v>
      </c>
      <c r="L39" s="103">
        <f>입력용!M26*0.0001</f>
        <v>151.9</v>
      </c>
      <c r="M39" s="101">
        <f>입력용!P26*0.0001</f>
        <v>105.60000000000001</v>
      </c>
      <c r="N39" s="102">
        <f>입력용!Q26*0.0001</f>
        <v>134.6</v>
      </c>
      <c r="P39" s="809"/>
      <c r="Q39" s="809"/>
      <c r="R39" s="809"/>
    </row>
    <row r="40" spans="2:26" ht="24.95" hidden="1" customHeight="1">
      <c r="B40" s="881"/>
      <c r="C40" s="152" t="str">
        <f>입력용!C27</f>
        <v>아이폰16 128G</v>
      </c>
      <c r="D40" s="902">
        <f>입력용!D27</f>
        <v>1243000</v>
      </c>
      <c r="E40" s="903"/>
      <c r="F40" s="467"/>
      <c r="G40" s="112">
        <f>입력용!H27*0.0001</f>
        <v>102.30000000000001</v>
      </c>
      <c r="H40" s="113">
        <f>입력용!I27*0.0001</f>
        <v>102.30000000000001</v>
      </c>
      <c r="I40" s="159" t="e">
        <f>VLOOKUP(C40,#REF!,2,FALSE)</f>
        <v>#REF!</v>
      </c>
      <c r="J40" s="112">
        <f>입력용!L27*0.0001</f>
        <v>46.300000000000004</v>
      </c>
      <c r="K40" s="113">
        <f>입력용!M27*0.0001</f>
        <v>61.300000000000004</v>
      </c>
      <c r="L40" s="114" t="e">
        <f>VLOOKUP(C40,#REF!,2,FALSE)</f>
        <v>#REF!</v>
      </c>
      <c r="M40" s="112">
        <f>입력용!P27*0.0001</f>
        <v>68.3</v>
      </c>
      <c r="N40" s="113">
        <f>입력용!Q27*0.0001</f>
        <v>79.3</v>
      </c>
      <c r="P40" s="809"/>
      <c r="Q40" s="809"/>
      <c r="R40" s="809"/>
    </row>
    <row r="41" spans="2:26" ht="24.95" hidden="1" customHeight="1">
      <c r="B41" s="881"/>
      <c r="C41" s="152" t="str">
        <f>입력용!C28</f>
        <v>아이폰16+ 128G</v>
      </c>
      <c r="D41" s="902">
        <f>입력용!D28</f>
        <v>1342000</v>
      </c>
      <c r="E41" s="903"/>
      <c r="F41" s="467"/>
      <c r="G41" s="112">
        <f>입력용!H28*0.0001</f>
        <v>112.2</v>
      </c>
      <c r="H41" s="113">
        <f>입력용!I28*0.0001</f>
        <v>112.2</v>
      </c>
      <c r="I41" s="159" t="e">
        <f>VLOOKUP(C41,#REF!,2,FALSE)</f>
        <v>#REF!</v>
      </c>
      <c r="J41" s="112">
        <f>입력용!L28*0.0001</f>
        <v>71.2</v>
      </c>
      <c r="K41" s="113">
        <f>입력용!M28*0.0001</f>
        <v>79.2</v>
      </c>
      <c r="L41" s="114" t="e">
        <f>VLOOKUP(C41,#REF!,2,FALSE)</f>
        <v>#REF!</v>
      </c>
      <c r="M41" s="112">
        <f>입력용!P28*0.0001</f>
        <v>104.80000000000001</v>
      </c>
      <c r="N41" s="113">
        <f>입력용!Q28*0.0001</f>
        <v>113.80000000000001</v>
      </c>
      <c r="P41" s="809"/>
      <c r="Q41" s="809"/>
      <c r="R41" s="809"/>
    </row>
    <row r="42" spans="2:26" ht="24.95" hidden="1" customHeight="1">
      <c r="B42" s="881"/>
      <c r="C42" s="152" t="str">
        <f>입력용!C29</f>
        <v>아이폰16 프로 128G</v>
      </c>
      <c r="D42" s="902">
        <f>입력용!D29</f>
        <v>1540000</v>
      </c>
      <c r="E42" s="903"/>
      <c r="F42" s="467"/>
      <c r="G42" s="112">
        <f>입력용!H29*0.0001</f>
        <v>132</v>
      </c>
      <c r="H42" s="113">
        <f>입력용!I29*0.0001</f>
        <v>132</v>
      </c>
      <c r="I42" s="159" t="e">
        <f>VLOOKUP(C42,#REF!,2,FALSE)</f>
        <v>#REF!</v>
      </c>
      <c r="J42" s="112">
        <f>입력용!L29*0.0001</f>
        <v>81</v>
      </c>
      <c r="K42" s="113">
        <f>입력용!M29*0.0001</f>
        <v>91</v>
      </c>
      <c r="L42" s="114" t="e">
        <f>VLOOKUP(C42,#REF!,2,FALSE)</f>
        <v>#REF!</v>
      </c>
      <c r="M42" s="112">
        <f>입력용!P29*0.0001</f>
        <v>98</v>
      </c>
      <c r="N42" s="113">
        <f>입력용!Q29*0.0001</f>
        <v>109</v>
      </c>
      <c r="P42" s="809"/>
      <c r="Q42" s="809"/>
      <c r="R42" s="809"/>
    </row>
    <row r="43" spans="2:26" ht="24.95" hidden="1" customHeight="1">
      <c r="B43" s="881"/>
      <c r="C43" s="152" t="str">
        <f>입력용!C30</f>
        <v>아이폰16 프로맥스 256G</v>
      </c>
      <c r="D43" s="902">
        <f>입력용!D30</f>
        <v>1892000</v>
      </c>
      <c r="E43" s="903"/>
      <c r="F43" s="467"/>
      <c r="G43" s="112">
        <f>입력용!H30*0.0001</f>
        <v>167.20000000000002</v>
      </c>
      <c r="H43" s="113">
        <f>입력용!I30*0.0001</f>
        <v>167.20000000000002</v>
      </c>
      <c r="I43" s="159" t="e">
        <f>VLOOKUP(C43,#REF!,2,FALSE)</f>
        <v>#REF!</v>
      </c>
      <c r="J43" s="112">
        <f>입력용!L30*0.0001</f>
        <v>116.2</v>
      </c>
      <c r="K43" s="113">
        <f>입력용!M30*0.0001</f>
        <v>126.2</v>
      </c>
      <c r="L43" s="114" t="e">
        <f>VLOOKUP(C43,#REF!,2,FALSE)</f>
        <v>#REF!</v>
      </c>
      <c r="M43" s="112">
        <f>입력용!P30*0.0001</f>
        <v>133.20000000000002</v>
      </c>
      <c r="N43" s="113">
        <f>입력용!Q30*0.0001</f>
        <v>144.20000000000002</v>
      </c>
      <c r="P43" s="809"/>
      <c r="Q43" s="809"/>
      <c r="R43" s="809"/>
    </row>
    <row r="44" spans="2:26" ht="24.95" hidden="1" customHeight="1">
      <c r="B44" s="881"/>
      <c r="C44" s="153" t="e">
        <f>입력용!#REF!</f>
        <v>#REF!</v>
      </c>
      <c r="D44" s="904" t="e">
        <f>입력용!#REF!</f>
        <v>#REF!</v>
      </c>
      <c r="E44" s="905"/>
      <c r="F44" s="120"/>
      <c r="G44" s="104" t="e">
        <f>입력용!#REF!*0.0001</f>
        <v>#REF!</v>
      </c>
      <c r="H44" s="105" t="e">
        <f>입력용!#REF!*0.0001</f>
        <v>#REF!</v>
      </c>
      <c r="I44" s="160" t="e">
        <f>VLOOKUP(C44,#REF!,2,FALSE)</f>
        <v>#REF!</v>
      </c>
      <c r="J44" s="104" t="e">
        <f>입력용!#REF!*0.0001</f>
        <v>#REF!</v>
      </c>
      <c r="K44" s="105" t="e">
        <f>입력용!#REF!*0.0001</f>
        <v>#REF!</v>
      </c>
      <c r="L44" s="106" t="e">
        <f>VLOOKUP(C44,#REF!,2,FALSE)</f>
        <v>#REF!</v>
      </c>
      <c r="M44" s="788" t="s">
        <v>55</v>
      </c>
      <c r="N44" s="789"/>
      <c r="P44" s="809"/>
      <c r="Q44" s="809"/>
      <c r="R44" s="809"/>
    </row>
    <row r="45" spans="2:26" ht="24.95" hidden="1" customHeight="1">
      <c r="B45" s="881"/>
      <c r="C45" s="153" t="e">
        <f>입력용!#REF!</f>
        <v>#REF!</v>
      </c>
      <c r="D45" s="904" t="e">
        <f>입력용!#REF!</f>
        <v>#REF!</v>
      </c>
      <c r="E45" s="905"/>
      <c r="F45" s="120"/>
      <c r="G45" s="104" t="e">
        <f>입력용!#REF!*0.0001</f>
        <v>#REF!</v>
      </c>
      <c r="H45" s="105" t="e">
        <f>입력용!#REF!*0.0001</f>
        <v>#REF!</v>
      </c>
      <c r="I45" s="160" t="e">
        <f>VLOOKUP(C45,#REF!,2,FALSE)</f>
        <v>#REF!</v>
      </c>
      <c r="J45" s="104" t="e">
        <f>입력용!#REF!*0.0001</f>
        <v>#REF!</v>
      </c>
      <c r="K45" s="105" t="e">
        <f>입력용!#REF!*0.0001</f>
        <v>#REF!</v>
      </c>
      <c r="L45" s="106" t="e">
        <f>VLOOKUP(C45,#REF!,2,FALSE)</f>
        <v>#REF!</v>
      </c>
      <c r="M45" s="788" t="s">
        <v>55</v>
      </c>
      <c r="N45" s="789"/>
      <c r="P45" s="809"/>
      <c r="Q45" s="809"/>
      <c r="R45" s="809"/>
      <c r="Z45" s="1" t="s">
        <v>139</v>
      </c>
    </row>
    <row r="46" spans="2:26" ht="24.95" customHeight="1">
      <c r="B46" s="881"/>
      <c r="C46" s="154" t="str">
        <f>입력용!C32</f>
        <v>퀀텀6(A566)</v>
      </c>
      <c r="D46" s="790">
        <f>입력용!D32</f>
        <v>618200</v>
      </c>
      <c r="E46" s="791"/>
      <c r="F46" s="43">
        <f>VLOOKUP(C46,입력용!C:G,5,FALSE)</f>
        <v>0</v>
      </c>
      <c r="G46" s="104">
        <f>입력용!H32*0.0001</f>
        <v>-13.88</v>
      </c>
      <c r="H46" s="105">
        <f>입력용!I32*0.0001</f>
        <v>11.120000000000001</v>
      </c>
      <c r="I46" s="160">
        <f>입력용!J32*0.0001</f>
        <v>0</v>
      </c>
      <c r="J46" s="796" t="s">
        <v>53</v>
      </c>
      <c r="K46" s="797"/>
      <c r="L46" s="106">
        <f>입력용!L32*0.0001</f>
        <v>59.82</v>
      </c>
      <c r="M46" s="796" t="s">
        <v>53</v>
      </c>
      <c r="N46" s="797"/>
      <c r="P46" s="809"/>
      <c r="Q46" s="809"/>
      <c r="R46" s="809"/>
    </row>
    <row r="47" spans="2:26" ht="24.95" hidden="1" customHeight="1">
      <c r="B47" s="881"/>
      <c r="C47" s="155"/>
      <c r="D47" s="784"/>
      <c r="E47" s="785"/>
      <c r="F47" s="43" t="e">
        <f>VLOOKUP(C47,입력용!C:G,5,FALSE)</f>
        <v>#N/A</v>
      </c>
      <c r="G47" s="104"/>
      <c r="H47" s="105"/>
      <c r="I47" s="160">
        <f>입력용!J33*0.0001</f>
        <v>43.5</v>
      </c>
      <c r="J47" s="104"/>
      <c r="K47" s="105"/>
      <c r="L47" s="106">
        <f>입력용!L33*0.0001</f>
        <v>-33.56</v>
      </c>
      <c r="M47" s="104"/>
      <c r="N47" s="105"/>
      <c r="P47" s="809"/>
      <c r="Q47" s="809"/>
      <c r="R47" s="809"/>
    </row>
    <row r="48" spans="2:26" ht="24.95" hidden="1" customHeight="1">
      <c r="B48" s="881"/>
      <c r="C48" s="155"/>
      <c r="D48" s="790" t="e">
        <f>입력용!#REF!</f>
        <v>#REF!</v>
      </c>
      <c r="E48" s="791"/>
      <c r="F48" s="43" t="e">
        <f>VLOOKUP(C48,입력용!C:G,5,FALSE)</f>
        <v>#N/A</v>
      </c>
      <c r="G48" s="788" t="s">
        <v>55</v>
      </c>
      <c r="H48" s="789"/>
      <c r="I48" s="161" t="e">
        <f>VLOOKUP(C48,#REF!,2,FALSE)</f>
        <v>#REF!</v>
      </c>
      <c r="J48" s="788" t="s">
        <v>55</v>
      </c>
      <c r="K48" s="789"/>
      <c r="L48" s="43" t="e">
        <f>VLOOKUP(C48,#REF!,2,FALSE)</f>
        <v>#REF!</v>
      </c>
      <c r="M48" s="514" t="s">
        <v>55</v>
      </c>
      <c r="N48" s="515"/>
      <c r="P48" s="809"/>
      <c r="Q48" s="809"/>
      <c r="R48" s="809"/>
    </row>
    <row r="49" spans="2:20" ht="24.95" hidden="1" customHeight="1">
      <c r="B49" s="881"/>
      <c r="C49" s="155" t="e">
        <f>입력용!#REF!</f>
        <v>#REF!</v>
      </c>
      <c r="D49" s="790" t="e">
        <f>입력용!#REF!</f>
        <v>#REF!</v>
      </c>
      <c r="E49" s="791"/>
      <c r="F49" s="43" t="e">
        <f>VLOOKUP(C49,입력용!C:G,5,FALSE)</f>
        <v>#REF!</v>
      </c>
      <c r="G49" s="38" t="e">
        <f>입력용!#REF!*0.0001</f>
        <v>#REF!</v>
      </c>
      <c r="H49" s="39" t="e">
        <f>입력용!#REF!*0.0001</f>
        <v>#REF!</v>
      </c>
      <c r="I49" s="161" t="e">
        <f>VLOOKUP(C49,#REF!,2,FALSE)</f>
        <v>#REF!</v>
      </c>
      <c r="J49" s="38" t="e">
        <f>입력용!#REF!*0.0001</f>
        <v>#REF!</v>
      </c>
      <c r="K49" s="39" t="e">
        <f>입력용!#REF!*0.0001</f>
        <v>#REF!</v>
      </c>
      <c r="L49" s="43" t="e">
        <f>VLOOKUP(C49,#REF!,2,FALSE)</f>
        <v>#REF!</v>
      </c>
      <c r="M49" s="38" t="e">
        <f>입력용!#REF!*0.0001</f>
        <v>#REF!</v>
      </c>
      <c r="N49" s="39" t="e">
        <f>입력용!#REF!*0.0001</f>
        <v>#REF!</v>
      </c>
      <c r="P49" s="809"/>
      <c r="Q49" s="809"/>
      <c r="R49" s="809"/>
    </row>
    <row r="50" spans="2:20" ht="24.95" hidden="1" customHeight="1">
      <c r="B50" s="881"/>
      <c r="C50" s="155" t="e">
        <f>입력용!#REF!</f>
        <v>#REF!</v>
      </c>
      <c r="D50" s="790" t="e">
        <f>입력용!#REF!</f>
        <v>#REF!</v>
      </c>
      <c r="E50" s="791"/>
      <c r="F50" s="43" t="e">
        <f>VLOOKUP(C50,입력용!C:G,5,FALSE)</f>
        <v>#REF!</v>
      </c>
      <c r="G50" s="53" t="e">
        <f>입력용!#REF!*0.0001</f>
        <v>#REF!</v>
      </c>
      <c r="H50" s="57" t="e">
        <f>입력용!#REF!*0.0001</f>
        <v>#REF!</v>
      </c>
      <c r="I50" s="161" t="e">
        <f>VLOOKUP(C50,#REF!,2,FALSE)</f>
        <v>#REF!</v>
      </c>
      <c r="J50" s="53" t="e">
        <f>입력용!#REF!*0.0001</f>
        <v>#REF!</v>
      </c>
      <c r="K50" s="57" t="e">
        <f>입력용!#REF!*0.0001</f>
        <v>#REF!</v>
      </c>
      <c r="L50" s="43" t="e">
        <f>VLOOKUP(C50,#REF!,2,FALSE)</f>
        <v>#REF!</v>
      </c>
      <c r="M50" s="53" t="e">
        <f>입력용!#REF!*0.0001</f>
        <v>#REF!</v>
      </c>
      <c r="N50" s="57" t="e">
        <f>입력용!#REF!*0.0001</f>
        <v>#REF!</v>
      </c>
      <c r="P50" s="809"/>
      <c r="Q50" s="809"/>
      <c r="R50" s="809"/>
    </row>
    <row r="51" spans="2:20" ht="24.95" hidden="1" customHeight="1">
      <c r="B51" s="881"/>
      <c r="C51" s="155" t="e">
        <f>입력용!#REF!</f>
        <v>#REF!</v>
      </c>
      <c r="D51" s="790" t="e">
        <f>입력용!#REF!</f>
        <v>#REF!</v>
      </c>
      <c r="E51" s="791"/>
      <c r="F51" s="43" t="e">
        <f>VLOOKUP(C51,입력용!C:G,5,FALSE)</f>
        <v>#REF!</v>
      </c>
      <c r="G51" s="40" t="e">
        <f>입력용!#REF!*0.0001</f>
        <v>#REF!</v>
      </c>
      <c r="H51" s="42" t="e">
        <f>입력용!#REF!*0.0001</f>
        <v>#REF!</v>
      </c>
      <c r="I51" s="161" t="e">
        <f>VLOOKUP(C51,#REF!,2,FALSE)</f>
        <v>#REF!</v>
      </c>
      <c r="J51" s="792" t="s">
        <v>66</v>
      </c>
      <c r="K51" s="793"/>
      <c r="L51" s="43" t="e">
        <f>VLOOKUP(C51,#REF!,2,FALSE)</f>
        <v>#REF!</v>
      </c>
      <c r="M51" s="517" t="s">
        <v>65</v>
      </c>
      <c r="N51" s="516"/>
      <c r="P51" s="809"/>
      <c r="Q51" s="809"/>
      <c r="R51" s="809"/>
    </row>
    <row r="52" spans="2:20" ht="24.95" hidden="1" customHeight="1">
      <c r="B52" s="881"/>
      <c r="C52" s="155" t="e">
        <f>입력용!#REF!</f>
        <v>#REF!</v>
      </c>
      <c r="D52" s="790" t="e">
        <f>입력용!#REF!</f>
        <v>#REF!</v>
      </c>
      <c r="E52" s="791"/>
      <c r="F52" s="43" t="e">
        <f>VLOOKUP(C52,입력용!C:G,5,FALSE)</f>
        <v>#REF!</v>
      </c>
      <c r="G52" s="41" t="e">
        <f>입력용!#REF!*0.0001</f>
        <v>#REF!</v>
      </c>
      <c r="H52" s="44" t="e">
        <f>입력용!#REF!*0.0001</f>
        <v>#REF!</v>
      </c>
      <c r="I52" s="161" t="e">
        <f>VLOOKUP(C52,#REF!,2,FALSE)</f>
        <v>#REF!</v>
      </c>
      <c r="J52" s="792" t="s">
        <v>66</v>
      </c>
      <c r="K52" s="793"/>
      <c r="L52" s="48" t="e">
        <f>VLOOKUP(C52,#REF!,2,FALSE)</f>
        <v>#REF!</v>
      </c>
      <c r="M52" s="517" t="s">
        <v>65</v>
      </c>
      <c r="N52" s="516"/>
      <c r="P52" s="809"/>
      <c r="Q52" s="809"/>
      <c r="R52" s="809"/>
    </row>
    <row r="53" spans="2:20" ht="24.95" hidden="1" customHeight="1">
      <c r="B53" s="881"/>
      <c r="C53" s="155" t="e">
        <f>입력용!#REF!</f>
        <v>#REF!</v>
      </c>
      <c r="D53" s="790" t="e">
        <f>입력용!#REF!</f>
        <v>#REF!</v>
      </c>
      <c r="E53" s="791"/>
      <c r="F53" s="43" t="s">
        <v>63</v>
      </c>
      <c r="G53" s="49" t="e">
        <f>입력용!#REF!*0.0001</f>
        <v>#REF!</v>
      </c>
      <c r="H53" s="50" t="e">
        <f>입력용!#REF!*0.0001</f>
        <v>#REF!</v>
      </c>
      <c r="I53" s="161" t="e">
        <f>VLOOKUP(C53,#REF!,2,FALSE)</f>
        <v>#REF!</v>
      </c>
      <c r="J53" s="49" t="e">
        <f>입력용!#REF!*0.0001</f>
        <v>#REF!</v>
      </c>
      <c r="K53" s="50" t="e">
        <f>입력용!#REF!*0.0001</f>
        <v>#REF!</v>
      </c>
      <c r="L53" s="43" t="e">
        <f>VLOOKUP(C53,#REF!,2,FALSE)</f>
        <v>#REF!</v>
      </c>
      <c r="M53" s="517" t="s">
        <v>65</v>
      </c>
      <c r="N53" s="516"/>
      <c r="P53" s="809"/>
      <c r="Q53" s="809"/>
      <c r="R53" s="809"/>
    </row>
    <row r="54" spans="2:20" ht="24.95" hidden="1" customHeight="1">
      <c r="B54" s="881"/>
      <c r="C54" s="155" t="e">
        <f>입력용!#REF!</f>
        <v>#REF!</v>
      </c>
      <c r="D54" s="790" t="e">
        <f>입력용!#REF!</f>
        <v>#REF!</v>
      </c>
      <c r="E54" s="791"/>
      <c r="F54" s="43" t="e">
        <f>VLOOKUP(C54,입력용!C:G,5,FALSE)</f>
        <v>#REF!</v>
      </c>
      <c r="G54" s="788" t="s">
        <v>55</v>
      </c>
      <c r="H54" s="789"/>
      <c r="I54" s="161" t="e">
        <f>VLOOKUP(C54,#REF!,2,FALSE)</f>
        <v>#REF!</v>
      </c>
      <c r="J54" s="792" t="s">
        <v>66</v>
      </c>
      <c r="K54" s="793"/>
      <c r="L54" s="43" t="e">
        <f>VLOOKUP(C54,#REF!,2,FALSE)</f>
        <v>#REF!</v>
      </c>
      <c r="M54" s="517" t="s">
        <v>65</v>
      </c>
      <c r="N54" s="516"/>
      <c r="P54" s="809"/>
      <c r="Q54" s="809"/>
      <c r="R54" s="809"/>
      <c r="T54" s="1" t="s">
        <v>60</v>
      </c>
    </row>
    <row r="55" spans="2:20" ht="24.95" hidden="1" customHeight="1">
      <c r="B55" s="881"/>
      <c r="C55" s="155" t="e">
        <f>입력용!#REF!</f>
        <v>#REF!</v>
      </c>
      <c r="D55" s="790" t="e">
        <f>입력용!#REF!</f>
        <v>#REF!</v>
      </c>
      <c r="E55" s="791"/>
      <c r="F55" s="43" t="e">
        <f>VLOOKUP(C55,입력용!C:G,5,FALSE)</f>
        <v>#REF!</v>
      </c>
      <c r="G55" s="54" t="e">
        <f>입력용!#REF!*0.0001</f>
        <v>#REF!</v>
      </c>
      <c r="H55" s="55" t="e">
        <f>입력용!#REF!*0.0001</f>
        <v>#REF!</v>
      </c>
      <c r="I55" s="161" t="e">
        <f>VLOOKUP(C55,#REF!,2,FALSE)</f>
        <v>#REF!</v>
      </c>
      <c r="J55" s="54" t="e">
        <f>입력용!#REF!*0.0001</f>
        <v>#REF!</v>
      </c>
      <c r="K55" s="57" t="e">
        <f>입력용!#REF!*0.0001</f>
        <v>#REF!</v>
      </c>
      <c r="L55" s="43" t="e">
        <f>VLOOKUP(C55,#REF!,2,FALSE)</f>
        <v>#REF!</v>
      </c>
      <c r="M55" s="54" t="e">
        <f>입력용!#REF!*0.0001</f>
        <v>#REF!</v>
      </c>
      <c r="N55" s="55" t="e">
        <f>입력용!#REF!*0.0001</f>
        <v>#REF!</v>
      </c>
      <c r="O55" s="1" t="s">
        <v>61</v>
      </c>
      <c r="P55" s="809"/>
      <c r="Q55" s="809"/>
      <c r="R55" s="809"/>
    </row>
    <row r="56" spans="2:20" ht="24.95" hidden="1" customHeight="1">
      <c r="B56" s="881"/>
      <c r="C56" s="155" t="e">
        <f>입력용!#REF!</f>
        <v>#REF!</v>
      </c>
      <c r="D56" s="790" t="e">
        <f>입력용!#REF!</f>
        <v>#REF!</v>
      </c>
      <c r="E56" s="791"/>
      <c r="F56" s="43" t="e">
        <f>VLOOKUP(C56,입력용!C:G,5,FALSE)</f>
        <v>#REF!</v>
      </c>
      <c r="G56" s="40" t="e">
        <f>입력용!#REF!*0.0001</f>
        <v>#REF!</v>
      </c>
      <c r="H56" s="42" t="e">
        <f>입력용!#REF!*0.0001</f>
        <v>#REF!</v>
      </c>
      <c r="I56" s="161" t="e">
        <f>VLOOKUP(C56,#REF!,2,FALSE)</f>
        <v>#REF!</v>
      </c>
      <c r="J56" s="788" t="s">
        <v>55</v>
      </c>
      <c r="K56" s="789"/>
      <c r="L56" s="43" t="e">
        <f>VLOOKUP(C56,#REF!,2,FALSE)</f>
        <v>#REF!</v>
      </c>
      <c r="M56" s="514" t="s">
        <v>55</v>
      </c>
      <c r="N56" s="515"/>
      <c r="P56" s="809"/>
      <c r="Q56" s="809"/>
      <c r="R56" s="809"/>
    </row>
    <row r="57" spans="2:20" ht="24.95" hidden="1" customHeight="1">
      <c r="B57" s="881"/>
      <c r="C57" s="155" t="e">
        <f>입력용!#REF!</f>
        <v>#REF!</v>
      </c>
      <c r="D57" s="790" t="e">
        <f>입력용!#REF!</f>
        <v>#REF!</v>
      </c>
      <c r="E57" s="791"/>
      <c r="F57" s="43" t="e">
        <f>VLOOKUP(C57,입력용!C:G,5,FALSE)</f>
        <v>#REF!</v>
      </c>
      <c r="G57" s="40" t="e">
        <f>입력용!#REF!*0.0001</f>
        <v>#REF!</v>
      </c>
      <c r="H57" s="42" t="e">
        <f>입력용!#REF!*0.0001</f>
        <v>#REF!</v>
      </c>
      <c r="I57" s="161" t="e">
        <f>VLOOKUP(C57,#REF!,2,FALSE)</f>
        <v>#REF!</v>
      </c>
      <c r="J57" s="788" t="s">
        <v>66</v>
      </c>
      <c r="K57" s="789"/>
      <c r="L57" s="43" t="e">
        <f>VLOOKUP(C57,#REF!,2,FALSE)</f>
        <v>#REF!</v>
      </c>
      <c r="M57" s="40" t="e">
        <f>입력용!#REF!*0.0001</f>
        <v>#REF!</v>
      </c>
      <c r="N57" s="42" t="e">
        <f>입력용!#REF!*0.0001</f>
        <v>#REF!</v>
      </c>
      <c r="P57" s="809"/>
      <c r="Q57" s="809"/>
      <c r="R57" s="809"/>
    </row>
    <row r="58" spans="2:20" ht="24.95" hidden="1" customHeight="1">
      <c r="B58" s="881"/>
      <c r="C58" s="155" t="e">
        <f>입력용!#REF!</f>
        <v>#REF!</v>
      </c>
      <c r="D58" s="790" t="e">
        <f>입력용!#REF!</f>
        <v>#REF!</v>
      </c>
      <c r="E58" s="791"/>
      <c r="F58" s="43" t="e">
        <f>VLOOKUP(C58,입력용!C:G,5,FALSE)</f>
        <v>#REF!</v>
      </c>
      <c r="G58" s="40" t="e">
        <f>입력용!#REF!*0.0001</f>
        <v>#REF!</v>
      </c>
      <c r="H58" s="42" t="e">
        <f>입력용!#REF!*0.0001</f>
        <v>#REF!</v>
      </c>
      <c r="I58" s="161" t="e">
        <f>VLOOKUP(C58,#REF!,2,FALSE)</f>
        <v>#REF!</v>
      </c>
      <c r="J58" s="40" t="e">
        <f>입력용!#REF!*0.0001</f>
        <v>#REF!</v>
      </c>
      <c r="K58" s="42" t="e">
        <f>입력용!#REF!*0.0001</f>
        <v>#REF!</v>
      </c>
      <c r="L58" s="43" t="e">
        <f>VLOOKUP(C58,#REF!,2,FALSE)</f>
        <v>#REF!</v>
      </c>
      <c r="M58" s="40" t="e">
        <f>입력용!#REF!*0.0001</f>
        <v>#REF!</v>
      </c>
      <c r="N58" s="42" t="e">
        <f>입력용!#REF!*0.0001</f>
        <v>#REF!</v>
      </c>
      <c r="P58" s="809"/>
      <c r="Q58" s="809"/>
      <c r="R58" s="809"/>
    </row>
    <row r="59" spans="2:20" ht="24.95" hidden="1" customHeight="1">
      <c r="B59" s="881"/>
      <c r="C59" s="155" t="e">
        <f>입력용!#REF!</f>
        <v>#REF!</v>
      </c>
      <c r="D59" s="790" t="e">
        <f>입력용!#REF!</f>
        <v>#REF!</v>
      </c>
      <c r="E59" s="791"/>
      <c r="F59" s="43" t="e">
        <f>VLOOKUP(C59,입력용!C:G,5,FALSE)</f>
        <v>#REF!</v>
      </c>
      <c r="G59" s="788" t="s">
        <v>93</v>
      </c>
      <c r="H59" s="789"/>
      <c r="I59" s="161" t="e">
        <f>VLOOKUP(C59,#REF!,2,FALSE)</f>
        <v>#REF!</v>
      </c>
      <c r="J59" s="788" t="s">
        <v>93</v>
      </c>
      <c r="K59" s="789"/>
      <c r="L59" s="43" t="e">
        <f>VLOOKUP(C59,#REF!,2,FALSE)</f>
        <v>#REF!</v>
      </c>
      <c r="M59" s="54" t="e">
        <f>입력용!#REF!*0.0001</f>
        <v>#REF!</v>
      </c>
      <c r="N59" s="55" t="e">
        <f>입력용!#REF!*0.0001</f>
        <v>#REF!</v>
      </c>
      <c r="P59" s="809"/>
      <c r="Q59" s="809"/>
      <c r="R59" s="809"/>
    </row>
    <row r="60" spans="2:20" ht="24.95" hidden="1" customHeight="1">
      <c r="B60" s="881"/>
      <c r="C60" s="155" t="e">
        <f>입력용!#REF!</f>
        <v>#REF!</v>
      </c>
      <c r="D60" s="790" t="e">
        <f>입력용!#REF!</f>
        <v>#REF!</v>
      </c>
      <c r="E60" s="791"/>
      <c r="F60" s="43" t="e">
        <f>VLOOKUP(C60,입력용!C:G,5,FALSE)</f>
        <v>#REF!</v>
      </c>
      <c r="G60" s="788" t="s">
        <v>55</v>
      </c>
      <c r="H60" s="789"/>
      <c r="I60" s="161" t="e">
        <f>VLOOKUP(C60,#REF!,2,FALSE)</f>
        <v>#REF!</v>
      </c>
      <c r="J60" s="788" t="s">
        <v>93</v>
      </c>
      <c r="K60" s="789"/>
      <c r="L60" s="43" t="e">
        <f>VLOOKUP(C60,#REF!,2,FALSE)</f>
        <v>#REF!</v>
      </c>
      <c r="M60" s="514" t="s">
        <v>55</v>
      </c>
      <c r="N60" s="515"/>
      <c r="P60" s="809"/>
      <c r="Q60" s="809"/>
      <c r="R60" s="809"/>
    </row>
    <row r="61" spans="2:20" ht="24.95" hidden="1" customHeight="1">
      <c r="B61" s="881"/>
      <c r="C61" s="155" t="e">
        <f>입력용!#REF!</f>
        <v>#REF!</v>
      </c>
      <c r="D61" s="790" t="e">
        <f>입력용!#REF!</f>
        <v>#REF!</v>
      </c>
      <c r="E61" s="791"/>
      <c r="F61" s="43" t="e">
        <f>VLOOKUP(C61,입력용!C:G,5,FALSE)</f>
        <v>#REF!</v>
      </c>
      <c r="G61" s="788" t="s">
        <v>55</v>
      </c>
      <c r="H61" s="789"/>
      <c r="I61" s="161" t="e">
        <f>VLOOKUP(C61,#REF!,2,FALSE)</f>
        <v>#REF!</v>
      </c>
      <c r="J61" s="788" t="s">
        <v>93</v>
      </c>
      <c r="K61" s="789"/>
      <c r="L61" s="43" t="e">
        <f>VLOOKUP(C61,#REF!,2,FALSE)</f>
        <v>#REF!</v>
      </c>
      <c r="M61" s="514" t="s">
        <v>55</v>
      </c>
      <c r="N61" s="515"/>
      <c r="P61" s="809"/>
      <c r="Q61" s="809"/>
      <c r="R61" s="809"/>
    </row>
    <row r="62" spans="2:20" ht="24.95" hidden="1" customHeight="1">
      <c r="B62" s="881"/>
      <c r="C62" s="155" t="e">
        <f>입력용!#REF!</f>
        <v>#REF!</v>
      </c>
      <c r="D62" s="790" t="e">
        <f>입력용!#REF!</f>
        <v>#REF!</v>
      </c>
      <c r="E62" s="791"/>
      <c r="F62" s="43" t="e">
        <f>VLOOKUP(C62,입력용!C:G,5,FALSE)</f>
        <v>#REF!</v>
      </c>
      <c r="G62" s="788" t="s">
        <v>55</v>
      </c>
      <c r="H62" s="789"/>
      <c r="I62" s="161" t="e">
        <f>VLOOKUP(C62,#REF!,2,FALSE)</f>
        <v>#REF!</v>
      </c>
      <c r="J62" s="788" t="s">
        <v>93</v>
      </c>
      <c r="K62" s="789"/>
      <c r="L62" s="43" t="e">
        <f>VLOOKUP(C62,#REF!,2,FALSE)</f>
        <v>#REF!</v>
      </c>
      <c r="M62" s="40" t="e">
        <f>입력용!#REF!*0.0001</f>
        <v>#REF!</v>
      </c>
      <c r="N62" s="42" t="e">
        <f>입력용!#REF!*0.0001</f>
        <v>#REF!</v>
      </c>
      <c r="P62" s="809"/>
      <c r="Q62" s="809"/>
      <c r="R62" s="809"/>
    </row>
    <row r="63" spans="2:20" ht="24.95" hidden="1" customHeight="1">
      <c r="B63" s="881"/>
      <c r="C63" s="155" t="e">
        <f>입력용!#REF!</f>
        <v>#REF!</v>
      </c>
      <c r="D63" s="790" t="e">
        <f>입력용!#REF!</f>
        <v>#REF!</v>
      </c>
      <c r="E63" s="791"/>
      <c r="F63" s="43" t="e">
        <f>VLOOKUP(C63,입력용!C:G,5,FALSE)</f>
        <v>#REF!</v>
      </c>
      <c r="G63" s="788" t="s">
        <v>66</v>
      </c>
      <c r="H63" s="789"/>
      <c r="I63" s="162" t="e">
        <f>VLOOKUP(C63,#REF!,2,FALSE)</f>
        <v>#REF!</v>
      </c>
      <c r="J63" s="788" t="s">
        <v>55</v>
      </c>
      <c r="K63" s="789"/>
      <c r="L63" s="43" t="e">
        <f>VLOOKUP(C63,#REF!,2,FALSE)</f>
        <v>#REF!</v>
      </c>
      <c r="M63" s="514" t="s">
        <v>55</v>
      </c>
      <c r="N63" s="515"/>
      <c r="P63" s="809"/>
      <c r="Q63" s="809"/>
      <c r="R63" s="809"/>
    </row>
    <row r="64" spans="2:20" ht="24.95" customHeight="1">
      <c r="B64" s="881"/>
      <c r="C64" s="155" t="str">
        <f>입력용!C33</f>
        <v>갤럭시 A36(5G컴팩트)</v>
      </c>
      <c r="D64" s="790">
        <f>입력용!D33</f>
        <v>499400</v>
      </c>
      <c r="E64" s="791"/>
      <c r="F64" s="43">
        <f>VLOOKUP(C64,입력용!C:G,5,FALSE)</f>
        <v>0</v>
      </c>
      <c r="G64" s="53">
        <f>입력용!H33*0.0001</f>
        <v>3.9400000000000004</v>
      </c>
      <c r="H64" s="57">
        <f>입력용!I33*0.0001</f>
        <v>4.9400000000000004</v>
      </c>
      <c r="I64" s="163" t="e">
        <f>VLOOKUP(C64,#REF!,2,FALSE)</f>
        <v>#REF!</v>
      </c>
      <c r="J64" s="53">
        <f>입력용!L33*0.0001</f>
        <v>-33.56</v>
      </c>
      <c r="K64" s="57">
        <f>입력용!M33*0.0001</f>
        <v>-21.560000000000002</v>
      </c>
      <c r="L64" s="43" t="e">
        <f>VLOOKUP(C64,#REF!,2,FALSE)</f>
        <v>#REF!</v>
      </c>
      <c r="M64" s="53">
        <f>입력용!P33*0.0001</f>
        <v>23.540000000000003</v>
      </c>
      <c r="N64" s="57">
        <f>입력용!Q33*0.0001</f>
        <v>23.540000000000003</v>
      </c>
      <c r="P64" s="809"/>
      <c r="Q64" s="809"/>
      <c r="R64" s="809"/>
    </row>
    <row r="65" spans="2:18" ht="24.95" hidden="1" customHeight="1">
      <c r="B65" s="881"/>
      <c r="C65" s="155"/>
      <c r="D65" s="784"/>
      <c r="E65" s="785"/>
      <c r="F65" s="43"/>
      <c r="G65" s="53">
        <f>입력용!H36*0.0001</f>
        <v>29.59</v>
      </c>
      <c r="H65" s="57">
        <f>입력용!I36*0.0001</f>
        <v>29.59</v>
      </c>
      <c r="I65" s="163" t="e">
        <f>VLOOKUP(C65,#REF!,2,FALSE)</f>
        <v>#REF!</v>
      </c>
      <c r="J65" s="53">
        <f>입력용!L36*0.0001</f>
        <v>1.8900000000000001</v>
      </c>
      <c r="K65" s="57">
        <f>입력용!M36*0.0001</f>
        <v>-28.110000000000003</v>
      </c>
      <c r="L65" s="43" t="e">
        <f>VLOOKUP(C65,#REF!,2,FALSE)</f>
        <v>#REF!</v>
      </c>
      <c r="M65" s="53">
        <f>입력용!P36*0.0001</f>
        <v>4.29</v>
      </c>
      <c r="N65" s="57">
        <f>입력용!Q36*0.0001</f>
        <v>4.29</v>
      </c>
      <c r="P65" s="809"/>
      <c r="Q65" s="809"/>
      <c r="R65" s="809"/>
    </row>
    <row r="66" spans="2:18" ht="24.95" hidden="1" customHeight="1">
      <c r="B66" s="881"/>
      <c r="C66" s="156">
        <f>입력용!C34</f>
        <v>0</v>
      </c>
      <c r="D66" s="784">
        <f>입력용!D34</f>
        <v>0</v>
      </c>
      <c r="E66" s="785"/>
      <c r="F66" s="43" t="e">
        <f>VLOOKUP(C66,입력용!C:G,5,FALSE)</f>
        <v>#N/A</v>
      </c>
      <c r="G66" s="54">
        <f>입력용!H34*0.0001</f>
        <v>0</v>
      </c>
      <c r="H66" s="55">
        <f>입력용!I34*0.0001</f>
        <v>0</v>
      </c>
      <c r="I66" s="163" t="e">
        <f>VLOOKUP(C66,#REF!,2,FALSE)</f>
        <v>#REF!</v>
      </c>
      <c r="J66" s="796" t="s">
        <v>113</v>
      </c>
      <c r="K66" s="797"/>
      <c r="L66" s="79" t="e">
        <f>VLOOKUP(C66,#REF!,2,FALSE)</f>
        <v>#REF!</v>
      </c>
      <c r="M66" s="796" t="s">
        <v>113</v>
      </c>
      <c r="N66" s="797"/>
      <c r="P66" s="809"/>
      <c r="Q66" s="809"/>
      <c r="R66" s="809"/>
    </row>
    <row r="67" spans="2:18" ht="24.95" customHeight="1">
      <c r="B67" s="881"/>
      <c r="C67" s="156" t="str">
        <f>입력용!C35</f>
        <v>점프4 (61이상)</v>
      </c>
      <c r="D67" s="784">
        <f>입력용!D35</f>
        <v>449900</v>
      </c>
      <c r="E67" s="785"/>
      <c r="F67" s="43">
        <f>VLOOKUP(C67,입력용!C:G,5,FALSE)</f>
        <v>0</v>
      </c>
      <c r="G67" s="796" t="s">
        <v>123</v>
      </c>
      <c r="H67" s="797"/>
      <c r="I67" s="163" t="e">
        <f>VLOOKUP(C67,#REF!,2,FALSE)</f>
        <v>#REF!</v>
      </c>
      <c r="J67" s="53">
        <f>입력용!L35*0.0001</f>
        <v>-48.21</v>
      </c>
      <c r="K67" s="57">
        <f>입력용!M35*0.0001</f>
        <v>-26.21</v>
      </c>
      <c r="L67" s="79" t="e">
        <f>VLOOKUP(C67,#REF!,2,FALSE)</f>
        <v>#REF!</v>
      </c>
      <c r="M67" s="796" t="s">
        <v>114</v>
      </c>
      <c r="N67" s="797"/>
      <c r="P67" s="809"/>
      <c r="Q67" s="809"/>
      <c r="R67" s="809"/>
    </row>
    <row r="68" spans="2:18" ht="24.95" hidden="1" customHeight="1">
      <c r="B68" s="881"/>
      <c r="C68" s="156"/>
      <c r="D68" s="784"/>
      <c r="E68" s="785"/>
      <c r="F68" s="43" t="e">
        <f>VLOOKUP(C68,입력용!C:G,5,FALSE)</f>
        <v>#N/A</v>
      </c>
      <c r="G68" s="77"/>
      <c r="H68" s="78"/>
      <c r="I68" s="469"/>
      <c r="J68" s="77"/>
      <c r="K68" s="78"/>
      <c r="L68" s="476"/>
      <c r="M68" s="77"/>
      <c r="N68" s="78"/>
      <c r="P68" s="809"/>
      <c r="Q68" s="809"/>
      <c r="R68" s="809"/>
    </row>
    <row r="69" spans="2:18" ht="24.95" customHeight="1" thickBot="1">
      <c r="B69" s="881"/>
      <c r="C69" s="156" t="str">
        <f>입력용!C37</f>
        <v>버디4 (5G심플+)</v>
      </c>
      <c r="D69" s="784">
        <f>입력용!D37</f>
        <v>399300</v>
      </c>
      <c r="E69" s="785"/>
      <c r="F69" s="121"/>
      <c r="G69" s="782" t="s">
        <v>115</v>
      </c>
      <c r="H69" s="783"/>
      <c r="I69" s="470"/>
      <c r="J69" s="782" t="s">
        <v>115</v>
      </c>
      <c r="K69" s="783"/>
      <c r="L69" s="477" t="e">
        <f>VLOOKUP(C69,#REF!,2,FALSE)</f>
        <v>#REF!</v>
      </c>
      <c r="M69" s="127">
        <f>입력용!P37*0.0001</f>
        <v>-55.970000000000006</v>
      </c>
      <c r="N69" s="128">
        <f>입력용!Q37*0.0001</f>
        <v>-22.970000000000002</v>
      </c>
      <c r="P69" s="809"/>
      <c r="Q69" s="809"/>
      <c r="R69" s="809"/>
    </row>
    <row r="70" spans="2:18" ht="27" hidden="1" customHeight="1" thickBot="1">
      <c r="B70" s="881"/>
      <c r="C70" s="156" t="str">
        <f>입력용!C38</f>
        <v>와이드7(5G컴팩트)</v>
      </c>
      <c r="D70" s="784">
        <f>입력용!D38</f>
        <v>374000</v>
      </c>
      <c r="E70" s="785"/>
      <c r="F70" s="472">
        <f>VLOOKUP(C70,입력용!C:G,5,FALSE)</f>
        <v>0</v>
      </c>
      <c r="G70" s="323">
        <f>입력용!H38*0.0001</f>
        <v>6.9</v>
      </c>
      <c r="H70" s="324">
        <f>입력용!I38*0.0001</f>
        <v>6.9</v>
      </c>
      <c r="I70" s="471" t="e">
        <f>VLOOKUP(C70,#REF!,2,FALSE)</f>
        <v>#REF!</v>
      </c>
      <c r="J70" s="786" t="s">
        <v>53</v>
      </c>
      <c r="K70" s="787"/>
      <c r="L70" s="472" t="e">
        <f>VLOOKUP(C70,#REF!,2,FALSE)</f>
        <v>#REF!</v>
      </c>
      <c r="M70" s="796" t="s">
        <v>53</v>
      </c>
      <c r="N70" s="797"/>
      <c r="P70" s="809"/>
      <c r="Q70" s="809"/>
      <c r="R70" s="809"/>
    </row>
    <row r="71" spans="2:18" ht="22.5" customHeight="1" thickBot="1">
      <c r="B71" s="882"/>
      <c r="C71" s="156" t="str">
        <f>입력용!C39</f>
        <v>와이드8(5G컴팩트)</v>
      </c>
      <c r="D71" s="784">
        <f>입력용!D39</f>
        <v>374000</v>
      </c>
      <c r="E71" s="785"/>
      <c r="F71" s="71">
        <f>VLOOKUP(C71,입력용!C:G,5,FALSE)</f>
        <v>0</v>
      </c>
      <c r="G71" s="473">
        <f>입력용!H39*0.0001</f>
        <v>-15.100000000000001</v>
      </c>
      <c r="H71" s="474">
        <f>입력용!I39*0.0001</f>
        <v>6.9</v>
      </c>
      <c r="I71" s="47" t="e">
        <f>VLOOKUP(C71,#REF!,2,FALSE)</f>
        <v>#REF!</v>
      </c>
      <c r="J71" s="782" t="s">
        <v>53</v>
      </c>
      <c r="K71" s="783"/>
      <c r="L71" s="71" t="e">
        <f>VLOOKUP(C71,#REF!,2,FALSE)</f>
        <v>#REF!</v>
      </c>
      <c r="M71" s="782" t="s">
        <v>53</v>
      </c>
      <c r="N71" s="783"/>
      <c r="P71" s="809"/>
      <c r="Q71" s="809"/>
      <c r="R71" s="809"/>
    </row>
    <row r="72" spans="2:18" ht="17.25" customHeight="1">
      <c r="B72" s="877" t="s">
        <v>15</v>
      </c>
      <c r="C72" s="794" t="s">
        <v>10</v>
      </c>
      <c r="D72" s="794" t="s">
        <v>9</v>
      </c>
      <c r="E72" s="794"/>
      <c r="F72" s="800" t="s">
        <v>70</v>
      </c>
      <c r="G72" s="800"/>
      <c r="H72" s="800"/>
      <c r="I72" s="800" t="s">
        <v>69</v>
      </c>
      <c r="J72" s="800"/>
      <c r="K72" s="800"/>
      <c r="L72" s="800" t="s">
        <v>68</v>
      </c>
      <c r="M72" s="800"/>
      <c r="N72" s="807"/>
      <c r="P72" s="809"/>
      <c r="Q72" s="809"/>
      <c r="R72" s="809"/>
    </row>
    <row r="73" spans="2:18" ht="40.5" customHeight="1">
      <c r="B73" s="878"/>
      <c r="C73" s="795"/>
      <c r="D73" s="795"/>
      <c r="E73" s="795"/>
      <c r="F73" s="801"/>
      <c r="G73" s="801"/>
      <c r="H73" s="801"/>
      <c r="I73" s="801"/>
      <c r="J73" s="801"/>
      <c r="K73" s="801"/>
      <c r="L73" s="801"/>
      <c r="M73" s="801"/>
      <c r="N73" s="808"/>
      <c r="P73" s="809"/>
      <c r="Q73" s="809"/>
      <c r="R73" s="809"/>
    </row>
    <row r="74" spans="2:18" ht="16.5" customHeight="1">
      <c r="B74" s="878"/>
      <c r="C74" s="795"/>
      <c r="D74" s="795"/>
      <c r="E74" s="795"/>
      <c r="F74" s="799" t="s">
        <v>2</v>
      </c>
      <c r="G74" s="795" t="s">
        <v>75</v>
      </c>
      <c r="H74" s="795" t="s">
        <v>76</v>
      </c>
      <c r="I74" s="795" t="s">
        <v>2</v>
      </c>
      <c r="J74" s="795" t="s">
        <v>75</v>
      </c>
      <c r="K74" s="795" t="s">
        <v>76</v>
      </c>
      <c r="L74" s="795" t="s">
        <v>2</v>
      </c>
      <c r="M74" s="795" t="s">
        <v>75</v>
      </c>
      <c r="N74" s="806" t="s">
        <v>76</v>
      </c>
      <c r="P74" s="809"/>
      <c r="Q74" s="809"/>
      <c r="R74" s="809"/>
    </row>
    <row r="75" spans="2:18" ht="16.5" customHeight="1">
      <c r="B75" s="878"/>
      <c r="C75" s="795"/>
      <c r="D75" s="795"/>
      <c r="E75" s="795"/>
      <c r="F75" s="799"/>
      <c r="G75" s="795"/>
      <c r="H75" s="795"/>
      <c r="I75" s="795"/>
      <c r="J75" s="795"/>
      <c r="K75" s="795"/>
      <c r="L75" s="795"/>
      <c r="M75" s="795"/>
      <c r="N75" s="806"/>
      <c r="P75" s="809"/>
      <c r="Q75" s="809"/>
      <c r="R75" s="809"/>
    </row>
    <row r="76" spans="2:18" ht="31.5" customHeight="1">
      <c r="B76" s="878"/>
      <c r="C76" s="111" t="str">
        <f>입력용!C43</f>
        <v>갤럭시 A17(5G컴팩트)</v>
      </c>
      <c r="D76" s="798">
        <f>입력용!D42</f>
        <v>319000</v>
      </c>
      <c r="E76" s="798"/>
      <c r="F76" s="37">
        <f>VLOOKUP(C76,입력용!C:G,5,FALSE)</f>
        <v>0</v>
      </c>
      <c r="G76" s="802" t="s">
        <v>67</v>
      </c>
      <c r="H76" s="802"/>
      <c r="I76" s="80" t="e">
        <f>VLOOKUP(C76,#REF!,2,FALSE)</f>
        <v>#REF!</v>
      </c>
      <c r="J76" s="802" t="s">
        <v>67</v>
      </c>
      <c r="K76" s="802"/>
      <c r="L76" s="80" t="e">
        <f>VLOOKUP(C76,#REF!,2,FALSE)</f>
        <v>#REF!</v>
      </c>
      <c r="M76" s="802" t="s">
        <v>67</v>
      </c>
      <c r="N76" s="803"/>
      <c r="P76" s="809"/>
      <c r="Q76" s="809"/>
      <c r="R76" s="809"/>
    </row>
    <row r="77" spans="2:18" ht="31.5" customHeight="1">
      <c r="B77" s="878"/>
      <c r="C77" s="111" t="str">
        <f>입력용!C44</f>
        <v>갤럭시 A24</v>
      </c>
      <c r="D77" s="798">
        <f>입력용!D44</f>
        <v>396000</v>
      </c>
      <c r="E77" s="798"/>
      <c r="F77" s="37">
        <f>VLOOKUP(C77,입력용!C:G,5,FALSE)</f>
        <v>0</v>
      </c>
      <c r="G77" s="802"/>
      <c r="H77" s="802"/>
      <c r="I77" s="80" t="e">
        <f>VLOOKUP(C77,#REF!,2,FALSE)</f>
        <v>#REF!</v>
      </c>
      <c r="J77" s="802"/>
      <c r="K77" s="802"/>
      <c r="L77" s="80" t="e">
        <f>VLOOKUP(C77,#REF!,2,FALSE)</f>
        <v>#REF!</v>
      </c>
      <c r="M77" s="802"/>
      <c r="N77" s="803"/>
      <c r="P77" s="809"/>
      <c r="Q77" s="809"/>
      <c r="R77" s="809"/>
    </row>
    <row r="78" spans="2:18" ht="31.5" customHeight="1">
      <c r="B78" s="878"/>
      <c r="C78" s="110" t="str">
        <f>입력용!C45</f>
        <v>M140(5G컴팩트)</v>
      </c>
      <c r="D78" s="798">
        <f>입력용!D45</f>
        <v>237600</v>
      </c>
      <c r="E78" s="798"/>
      <c r="F78" s="37">
        <f>VLOOKUP(C78,입력용!C:G,5,FALSE)</f>
        <v>0</v>
      </c>
      <c r="G78" s="802"/>
      <c r="H78" s="802"/>
      <c r="I78" s="80" t="e">
        <f>VLOOKUP(C78,#REF!,2,FALSE)</f>
        <v>#REF!</v>
      </c>
      <c r="J78" s="802"/>
      <c r="K78" s="802"/>
      <c r="L78" s="80" t="e">
        <f>VLOOKUP(C78,#REF!,2,FALSE)</f>
        <v>#REF!</v>
      </c>
      <c r="M78" s="802"/>
      <c r="N78" s="803"/>
      <c r="P78" s="809"/>
      <c r="Q78" s="809"/>
      <c r="R78" s="809"/>
    </row>
    <row r="79" spans="2:18" ht="31.5" customHeight="1" thickBot="1">
      <c r="B79" s="879"/>
      <c r="C79" s="68" t="str">
        <f>입력용!C46</f>
        <v>M150</v>
      </c>
      <c r="D79" s="781">
        <f>입력용!D46</f>
        <v>326700</v>
      </c>
      <c r="E79" s="781"/>
      <c r="F79" s="52">
        <f>VLOOKUP(C79,입력용!C:G,5,FALSE)</f>
        <v>0</v>
      </c>
      <c r="G79" s="804"/>
      <c r="H79" s="804"/>
      <c r="I79" s="81" t="e">
        <f>VLOOKUP(C79,#REF!,2,FALSE)</f>
        <v>#REF!</v>
      </c>
      <c r="J79" s="804"/>
      <c r="K79" s="804"/>
      <c r="L79" s="81" t="e">
        <f>VLOOKUP(C79,#REF!,2,FALSE)</f>
        <v>#REF!</v>
      </c>
      <c r="M79" s="804"/>
      <c r="N79" s="805"/>
      <c r="P79" s="809"/>
      <c r="Q79" s="809"/>
      <c r="R79" s="809"/>
    </row>
    <row r="80" spans="2:18" ht="171" customHeight="1">
      <c r="B80" s="874" t="s">
        <v>642</v>
      </c>
      <c r="C80" s="875"/>
      <c r="D80" s="875"/>
      <c r="E80" s="875"/>
      <c r="F80" s="875"/>
      <c r="G80" s="875"/>
      <c r="H80" s="875"/>
      <c r="I80" s="875"/>
      <c r="J80" s="875"/>
      <c r="K80" s="875"/>
      <c r="L80" s="875"/>
      <c r="M80" s="875"/>
      <c r="N80" s="876"/>
      <c r="P80" s="809"/>
      <c r="Q80" s="809"/>
      <c r="R80" s="809"/>
    </row>
    <row r="81" spans="2:18" ht="16.5" customHeight="1">
      <c r="B81" s="865" t="s">
        <v>511</v>
      </c>
      <c r="C81" s="866"/>
      <c r="D81" s="866"/>
      <c r="E81" s="866"/>
      <c r="F81" s="866"/>
      <c r="G81" s="866"/>
      <c r="H81" s="866"/>
      <c r="I81" s="866"/>
      <c r="J81" s="866"/>
      <c r="K81" s="866"/>
      <c r="L81" s="866"/>
      <c r="M81" s="866"/>
      <c r="N81" s="867"/>
      <c r="P81" s="809"/>
      <c r="Q81" s="809"/>
      <c r="R81" s="809"/>
    </row>
    <row r="82" spans="2:18" ht="16.5" customHeight="1">
      <c r="B82" s="868"/>
      <c r="C82" s="869"/>
      <c r="D82" s="869"/>
      <c r="E82" s="869"/>
      <c r="F82" s="869"/>
      <c r="G82" s="869"/>
      <c r="H82" s="869"/>
      <c r="I82" s="869"/>
      <c r="J82" s="869"/>
      <c r="K82" s="869"/>
      <c r="L82" s="869"/>
      <c r="M82" s="869"/>
      <c r="N82" s="870"/>
      <c r="P82" s="809"/>
      <c r="Q82" s="809"/>
      <c r="R82" s="809"/>
    </row>
    <row r="83" spans="2:18" ht="16.5" customHeight="1">
      <c r="B83" s="868"/>
      <c r="C83" s="869"/>
      <c r="D83" s="869"/>
      <c r="E83" s="869"/>
      <c r="F83" s="869"/>
      <c r="G83" s="869"/>
      <c r="H83" s="869"/>
      <c r="I83" s="869"/>
      <c r="J83" s="869"/>
      <c r="K83" s="869"/>
      <c r="L83" s="869"/>
      <c r="M83" s="869"/>
      <c r="N83" s="870"/>
      <c r="P83" s="809"/>
      <c r="Q83" s="809"/>
      <c r="R83" s="809"/>
    </row>
    <row r="84" spans="2:18" ht="17.25" customHeight="1" thickBot="1">
      <c r="B84" s="871"/>
      <c r="C84" s="872"/>
      <c r="D84" s="872"/>
      <c r="E84" s="872"/>
      <c r="F84" s="872"/>
      <c r="G84" s="872"/>
      <c r="H84" s="872"/>
      <c r="I84" s="872"/>
      <c r="J84" s="872"/>
      <c r="K84" s="872"/>
      <c r="L84" s="872"/>
      <c r="M84" s="872"/>
      <c r="N84" s="873"/>
      <c r="P84" s="809"/>
      <c r="Q84" s="809"/>
      <c r="R84" s="809"/>
    </row>
  </sheetData>
  <mergeCells count="133">
    <mergeCell ref="D24:E24"/>
    <mergeCell ref="M46:N46"/>
    <mergeCell ref="J20:J21"/>
    <mergeCell ref="D28:E28"/>
    <mergeCell ref="D36:E36"/>
    <mergeCell ref="D37:E37"/>
    <mergeCell ref="D43:E43"/>
    <mergeCell ref="D23:E23"/>
    <mergeCell ref="D35:E35"/>
    <mergeCell ref="D45:E45"/>
    <mergeCell ref="D44:E44"/>
    <mergeCell ref="D42:E42"/>
    <mergeCell ref="D41:E41"/>
    <mergeCell ref="D25:E25"/>
    <mergeCell ref="D26:E26"/>
    <mergeCell ref="D27:E27"/>
    <mergeCell ref="D34:E34"/>
    <mergeCell ref="L20:L21"/>
    <mergeCell ref="B81:N84"/>
    <mergeCell ref="B80:N80"/>
    <mergeCell ref="J63:K63"/>
    <mergeCell ref="B72:B79"/>
    <mergeCell ref="G76:H79"/>
    <mergeCell ref="J76:K79"/>
    <mergeCell ref="D71:E71"/>
    <mergeCell ref="B16:B71"/>
    <mergeCell ref="J74:J75"/>
    <mergeCell ref="D58:E58"/>
    <mergeCell ref="D61:E61"/>
    <mergeCell ref="D62:E62"/>
    <mergeCell ref="D63:E63"/>
    <mergeCell ref="G59:H59"/>
    <mergeCell ref="I16:K17"/>
    <mergeCell ref="L16:N17"/>
    <mergeCell ref="D33:E33"/>
    <mergeCell ref="D32:E32"/>
    <mergeCell ref="N20:N21"/>
    <mergeCell ref="H20:H21"/>
    <mergeCell ref="I20:I21"/>
    <mergeCell ref="F16:H17"/>
    <mergeCell ref="K20:K21"/>
    <mergeCell ref="D40:E40"/>
    <mergeCell ref="P2:R84"/>
    <mergeCell ref="I18:K19"/>
    <mergeCell ref="L18:N19"/>
    <mergeCell ref="B5:N8"/>
    <mergeCell ref="D16:E21"/>
    <mergeCell ref="F20:F21"/>
    <mergeCell ref="G20:G21"/>
    <mergeCell ref="D57:E57"/>
    <mergeCell ref="F12:N15"/>
    <mergeCell ref="D9:E11"/>
    <mergeCell ref="F9:N11"/>
    <mergeCell ref="D56:E56"/>
    <mergeCell ref="C16:C21"/>
    <mergeCell ref="B2:N4"/>
    <mergeCell ref="D12:E15"/>
    <mergeCell ref="G54:H54"/>
    <mergeCell ref="F18:H19"/>
    <mergeCell ref="B9:B15"/>
    <mergeCell ref="C9:C15"/>
    <mergeCell ref="M71:N71"/>
    <mergeCell ref="J71:K71"/>
    <mergeCell ref="M20:M21"/>
    <mergeCell ref="D30:E30"/>
    <mergeCell ref="D22:E22"/>
    <mergeCell ref="L74:L75"/>
    <mergeCell ref="M74:M75"/>
    <mergeCell ref="D29:E29"/>
    <mergeCell ref="D49:E49"/>
    <mergeCell ref="G63:H63"/>
    <mergeCell ref="J61:K61"/>
    <mergeCell ref="D59:E59"/>
    <mergeCell ref="J62:K62"/>
    <mergeCell ref="G62:H62"/>
    <mergeCell ref="G61:H61"/>
    <mergeCell ref="D64:E64"/>
    <mergeCell ref="G60:H60"/>
    <mergeCell ref="J59:K59"/>
    <mergeCell ref="M45:N45"/>
    <mergeCell ref="J46:K46"/>
    <mergeCell ref="D38:E38"/>
    <mergeCell ref="M44:N44"/>
    <mergeCell ref="D39:E39"/>
    <mergeCell ref="D31:E31"/>
    <mergeCell ref="C72:C75"/>
    <mergeCell ref="M67:N67"/>
    <mergeCell ref="D78:E78"/>
    <mergeCell ref="D65:E65"/>
    <mergeCell ref="D77:E77"/>
    <mergeCell ref="D76:E76"/>
    <mergeCell ref="D70:E70"/>
    <mergeCell ref="D66:E66"/>
    <mergeCell ref="M66:N66"/>
    <mergeCell ref="J66:K66"/>
    <mergeCell ref="F74:F75"/>
    <mergeCell ref="G67:H67"/>
    <mergeCell ref="D72:E75"/>
    <mergeCell ref="J69:K69"/>
    <mergeCell ref="I72:K73"/>
    <mergeCell ref="M76:N79"/>
    <mergeCell ref="H74:H75"/>
    <mergeCell ref="N74:N75"/>
    <mergeCell ref="L72:N73"/>
    <mergeCell ref="F72:H73"/>
    <mergeCell ref="I74:I75"/>
    <mergeCell ref="G74:G75"/>
    <mergeCell ref="K74:K75"/>
    <mergeCell ref="M70:N70"/>
    <mergeCell ref="D79:E79"/>
    <mergeCell ref="G69:H69"/>
    <mergeCell ref="D69:E69"/>
    <mergeCell ref="D68:E68"/>
    <mergeCell ref="D67:E67"/>
    <mergeCell ref="J70:K70"/>
    <mergeCell ref="D47:E47"/>
    <mergeCell ref="G48:H48"/>
    <mergeCell ref="D46:E46"/>
    <mergeCell ref="D52:E52"/>
    <mergeCell ref="J60:K60"/>
    <mergeCell ref="D53:E53"/>
    <mergeCell ref="J51:K51"/>
    <mergeCell ref="D51:E51"/>
    <mergeCell ref="J57:K57"/>
    <mergeCell ref="D54:E54"/>
    <mergeCell ref="D60:E60"/>
    <mergeCell ref="J56:K56"/>
    <mergeCell ref="D48:E48"/>
    <mergeCell ref="J48:K48"/>
    <mergeCell ref="D50:E50"/>
    <mergeCell ref="D55:E55"/>
    <mergeCell ref="J54:K54"/>
    <mergeCell ref="J52:K52"/>
  </mergeCells>
  <phoneticPr fontId="2" type="noConversion"/>
  <conditionalFormatting sqref="B1:N16 C17:N21 C35:D35 F35:N39 C36:E39 C40:N43 C49:N50 L51:L52 C53:L53 C55:N55 L57:N57 C58:L58 M58:N59 L59:L61 L62:N62 C66:F67 I66:I67 B72:N79 B80:B81 B85:N1048576 J22:K27 M22:N27 C22:H27">
    <cfRule type="endsWith" dxfId="234" priority="301" operator="endsWith" text="선택약정">
      <formula>RIGHT(B1,LEN("선택약정"))="선택약정"</formula>
    </cfRule>
    <cfRule type="endsWith" dxfId="233" priority="302" operator="endsWith" text="공시지원">
      <formula>RIGHT(B1,LEN("공시지원"))="공시지원"</formula>
    </cfRule>
  </conditionalFormatting>
  <conditionalFormatting sqref="C48:G48">
    <cfRule type="endsWith" dxfId="232" priority="182" operator="endsWith" text="선택약정">
      <formula>RIGHT(C48,LEN("선택약정"))="선택약정"</formula>
    </cfRule>
    <cfRule type="endsWith" dxfId="231" priority="183" operator="endsWith" text="공시지원">
      <formula>RIGHT(C48,LEN("공시지원"))="공시지원"</formula>
    </cfRule>
  </conditionalFormatting>
  <conditionalFormatting sqref="C54:G54">
    <cfRule type="endsWith" dxfId="230" priority="232" operator="endsWith" text="선택약정">
      <formula>RIGHT(C54,LEN("선택약정"))="선택약정"</formula>
    </cfRule>
    <cfRule type="endsWith" dxfId="229" priority="233" operator="endsWith" text="공시지원">
      <formula>RIGHT(C54,LEN("공시지원"))="공시지원"</formula>
    </cfRule>
  </conditionalFormatting>
  <conditionalFormatting sqref="C59:G63">
    <cfRule type="endsWith" dxfId="228" priority="224" operator="endsWith" text="선택약정">
      <formula>RIGHT(C59,LEN("선택약정"))="선택약정"</formula>
    </cfRule>
    <cfRule type="endsWith" dxfId="227" priority="225" operator="endsWith" text="공시지원">
      <formula>RIGHT(C59,LEN("공시지원"))="공시지원"</formula>
    </cfRule>
  </conditionalFormatting>
  <conditionalFormatting sqref="C69:G69">
    <cfRule type="endsWith" dxfId="226" priority="130" operator="endsWith" text="선택약정">
      <formula>RIGHT(C69,LEN("선택약정"))="선택약정"</formula>
    </cfRule>
    <cfRule type="endsWith" dxfId="225" priority="131" operator="endsWith" text="공시지원">
      <formula>RIGHT(C69,LEN("공시지원"))="공시지원"</formula>
    </cfRule>
  </conditionalFormatting>
  <conditionalFormatting sqref="C46:J46">
    <cfRule type="endsWith" dxfId="224" priority="3" operator="endsWith" text="선택약정">
      <formula>RIGHT(C46,LEN("선택약정"))="선택약정"</formula>
    </cfRule>
    <cfRule type="endsWith" dxfId="223" priority="4" operator="endsWith" text="공시지원">
      <formula>RIGHT(C46,LEN("공시지원"))="공시지원"</formula>
    </cfRule>
  </conditionalFormatting>
  <conditionalFormatting sqref="C51:J52">
    <cfRule type="endsWith" dxfId="222" priority="218" operator="endsWith" text="선택약정">
      <formula>RIGHT(C51,LEN("선택약정"))="선택약정"</formula>
    </cfRule>
    <cfRule type="endsWith" dxfId="221" priority="219" operator="endsWith" text="공시지원">
      <formula>RIGHT(C51,LEN("공시지원"))="공시지원"</formula>
    </cfRule>
  </conditionalFormatting>
  <conditionalFormatting sqref="C56:J57">
    <cfRule type="endsWith" dxfId="220" priority="176" operator="endsWith" text="선택약정">
      <formula>RIGHT(C56,LEN("선택약정"))="선택약정"</formula>
    </cfRule>
    <cfRule type="endsWith" dxfId="219" priority="177" operator="endsWith" text="공시지원">
      <formula>RIGHT(C56,LEN("공시지원"))="공시지원"</formula>
    </cfRule>
  </conditionalFormatting>
  <conditionalFormatting sqref="C70:J71">
    <cfRule type="endsWith" dxfId="218" priority="9" operator="endsWith" text="선택약정">
      <formula>RIGHT(C70,LEN("선택약정"))="선택약정"</formula>
    </cfRule>
    <cfRule type="endsWith" dxfId="217" priority="10" operator="endsWith" text="공시지원">
      <formula>RIGHT(C70,LEN("공시지원"))="공시지원"</formula>
    </cfRule>
  </conditionalFormatting>
  <conditionalFormatting sqref="C68:K68">
    <cfRule type="endsWith" dxfId="216" priority="248" operator="endsWith" text="선택약정">
      <formula>RIGHT(C68,LEN("선택약정"))="선택약정"</formula>
    </cfRule>
  </conditionalFormatting>
  <conditionalFormatting sqref="C68:L68">
    <cfRule type="endsWith" dxfId="215" priority="249" operator="endsWith" text="공시지원">
      <formula>RIGHT(C68,LEN("공시지원"))="공시지원"</formula>
    </cfRule>
  </conditionalFormatting>
  <conditionalFormatting sqref="C44:M45">
    <cfRule type="endsWith" dxfId="214" priority="19" operator="endsWith" text="선택약정">
      <formula>RIGHT(C44,LEN("선택약정"))="선택약정"</formula>
    </cfRule>
    <cfRule type="endsWith" dxfId="213" priority="20" operator="endsWith" text="공시지원">
      <formula>RIGHT(C44,LEN("공시지원"))="공시지원"</formula>
    </cfRule>
  </conditionalFormatting>
  <conditionalFormatting sqref="C28:N34">
    <cfRule type="endsWith" dxfId="212" priority="23" operator="endsWith" text="선택약정">
      <formula>RIGHT(C28,LEN("선택약정"))="선택약정"</formula>
    </cfRule>
    <cfRule type="endsWith" dxfId="211" priority="24" operator="endsWith" text="공시지원">
      <formula>RIGHT(C28,LEN("공시지원"))="공시지원"</formula>
    </cfRule>
  </conditionalFormatting>
  <conditionalFormatting sqref="C47:N47">
    <cfRule type="endsWith" dxfId="210" priority="5" operator="endsWith" text="선택약정">
      <formula>RIGHT(C47,LEN("선택약정"))="선택약정"</formula>
    </cfRule>
    <cfRule type="endsWith" dxfId="209" priority="6" operator="endsWith" text="공시지원">
      <formula>RIGHT(C47,LEN("공시지원"))="공시지원"</formula>
    </cfRule>
  </conditionalFormatting>
  <conditionalFormatting sqref="C64:N65">
    <cfRule type="endsWith" dxfId="208" priority="29" operator="endsWith" text="선택약정">
      <formula>RIGHT(C64,LEN("선택약정"))="선택약정"</formula>
    </cfRule>
    <cfRule type="endsWith" dxfId="207" priority="30" operator="endsWith" text="공시지원">
      <formula>RIGHT(C64,LEN("공시지원"))="공시지원"</formula>
    </cfRule>
  </conditionalFormatting>
  <conditionalFormatting sqref="G67">
    <cfRule type="endsWith" dxfId="206" priority="156" operator="endsWith" text="선택약정">
      <formula>RIGHT(G67,LEN("선택약정"))="선택약정"</formula>
    </cfRule>
    <cfRule type="endsWith" dxfId="205" priority="157" operator="endsWith" text="공시지원">
      <formula>RIGHT(G67,LEN("공시지원"))="공시지원"</formula>
    </cfRule>
  </conditionalFormatting>
  <conditionalFormatting sqref="G66:H66">
    <cfRule type="endsWith" dxfId="204" priority="124" operator="endsWith" text="선택약정">
      <formula>RIGHT(G66,LEN("선택약정"))="선택약정"</formula>
    </cfRule>
    <cfRule type="endsWith" dxfId="203" priority="125" operator="endsWith" text="공시지원">
      <formula>RIGHT(G66,LEN("공시지원"))="공시지원"</formula>
    </cfRule>
  </conditionalFormatting>
  <conditionalFormatting sqref="I48:J48">
    <cfRule type="endsWith" dxfId="202" priority="178" operator="endsWith" text="선택약정">
      <formula>RIGHT(I48,LEN("선택약정"))="선택약정"</formula>
    </cfRule>
    <cfRule type="endsWith" dxfId="201" priority="179" operator="endsWith" text="공시지원">
      <formula>RIGHT(I48,LEN("공시지원"))="공시지원"</formula>
    </cfRule>
  </conditionalFormatting>
  <conditionalFormatting sqref="I54:J54">
    <cfRule type="endsWith" dxfId="200" priority="220" operator="endsWith" text="선택약정">
      <formula>RIGHT(I54,LEN("선택약정"))="선택약정"</formula>
    </cfRule>
    <cfRule type="endsWith" dxfId="199" priority="221" operator="endsWith" text="공시지원">
      <formula>RIGHT(I54,LEN("공시지원"))="공시지원"</formula>
    </cfRule>
  </conditionalFormatting>
  <conditionalFormatting sqref="I59:J63">
    <cfRule type="endsWith" dxfId="198" priority="202" operator="endsWith" text="선택약정">
      <formula>RIGHT(I59,LEN("선택약정"))="선택약정"</formula>
    </cfRule>
    <cfRule type="endsWith" dxfId="197" priority="203" operator="endsWith" text="공시지원">
      <formula>RIGHT(I59,LEN("공시지원"))="공시지원"</formula>
    </cfRule>
  </conditionalFormatting>
  <conditionalFormatting sqref="I69:J69">
    <cfRule type="endsWith" dxfId="196" priority="132" operator="endsWith" text="선택약정">
      <formula>RIGHT(I69,LEN("선택약정"))="선택약정"</formula>
    </cfRule>
    <cfRule type="endsWith" dxfId="195" priority="133" operator="endsWith" text="공시지원">
      <formula>RIGHT(I69,LEN("공시지원"))="공시지원"</formula>
    </cfRule>
  </conditionalFormatting>
  <conditionalFormatting sqref="J66">
    <cfRule type="endsWith" dxfId="194" priority="140" operator="endsWith" text="선택약정">
      <formula>RIGHT(J66,LEN("선택약정"))="선택약정"</formula>
    </cfRule>
    <cfRule type="endsWith" dxfId="193" priority="141" operator="endsWith" text="공시지원">
      <formula>RIGHT(J66,LEN("공시지원"))="공시지원"</formula>
    </cfRule>
  </conditionalFormatting>
  <conditionalFormatting sqref="J67:K67">
    <cfRule type="endsWith" dxfId="192" priority="128" operator="endsWith" text="선택약정">
      <formula>RIGHT(J67,LEN("선택약정"))="선택약정"</formula>
    </cfRule>
    <cfRule type="endsWith" dxfId="191" priority="129" operator="endsWith" text="공시지원">
      <formula>RIGHT(J67,LEN("공시지원"))="공시지원"</formula>
    </cfRule>
  </conditionalFormatting>
  <conditionalFormatting sqref="L66:L67">
    <cfRule type="endsWith" dxfId="190" priority="143" operator="endsWith" text="공시지원">
      <formula>RIGHT(L66,LEN("공시지원"))="공시지원"</formula>
    </cfRule>
  </conditionalFormatting>
  <conditionalFormatting sqref="L66:L71">
    <cfRule type="endsWith" dxfId="189" priority="142" operator="endsWith" text="선택약정">
      <formula>RIGHT(L66,LEN("선택약정"))="선택약정"</formula>
    </cfRule>
  </conditionalFormatting>
  <conditionalFormatting sqref="L69:L71">
    <cfRule type="endsWith" dxfId="188" priority="151" operator="endsWith" text="공시지원">
      <formula>RIGHT(L69,LEN("공시지원"))="공시지원"</formula>
    </cfRule>
  </conditionalFormatting>
  <conditionalFormatting sqref="L46:M46">
    <cfRule type="endsWith" dxfId="187" priority="1" operator="endsWith" text="선택약정">
      <formula>RIGHT(L46,LEN("선택약정"))="선택약정"</formula>
    </cfRule>
    <cfRule type="endsWith" dxfId="186" priority="2" operator="endsWith" text="공시지원">
      <formula>RIGHT(L46,LEN("공시지원"))="공시지원"</formula>
    </cfRule>
  </conditionalFormatting>
  <conditionalFormatting sqref="L48:M48">
    <cfRule type="endsWith" dxfId="185" priority="192" operator="endsWith" text="선택약정">
      <formula>RIGHT(L48,LEN("선택약정"))="선택약정"</formula>
    </cfRule>
    <cfRule type="endsWith" dxfId="184" priority="193" operator="endsWith" text="공시지원">
      <formula>RIGHT(L48,LEN("공시지원"))="공시지원"</formula>
    </cfRule>
  </conditionalFormatting>
  <conditionalFormatting sqref="L54:M54">
    <cfRule type="endsWith" dxfId="183" priority="262" operator="endsWith" text="선택약정">
      <formula>RIGHT(L54,LEN("선택약정"))="선택약정"</formula>
    </cfRule>
    <cfRule type="endsWith" dxfId="182" priority="263" operator="endsWith" text="공시지원">
      <formula>RIGHT(L54,LEN("공시지원"))="공시지원"</formula>
    </cfRule>
  </conditionalFormatting>
  <conditionalFormatting sqref="L56:M56">
    <cfRule type="endsWith" dxfId="181" priority="276" operator="endsWith" text="선택약정">
      <formula>RIGHT(L56,LEN("선택약정"))="선택약정"</formula>
    </cfRule>
    <cfRule type="endsWith" dxfId="180" priority="277" operator="endsWith" text="공시지원">
      <formula>RIGHT(L56,LEN("공시지원"))="공시지원"</formula>
    </cfRule>
  </conditionalFormatting>
  <conditionalFormatting sqref="L63:M63">
    <cfRule type="endsWith" dxfId="179" priority="272" operator="endsWith" text="선택약정">
      <formula>RIGHT(L63,LEN("선택약정"))="선택약정"</formula>
    </cfRule>
    <cfRule type="endsWith" dxfId="178" priority="273" operator="endsWith" text="공시지원">
      <formula>RIGHT(L63,LEN("공시지원"))="공시지원"</formula>
    </cfRule>
  </conditionalFormatting>
  <conditionalFormatting sqref="M51:M53">
    <cfRule type="endsWith" dxfId="177" priority="190" operator="endsWith" text="선택약정">
      <formula>RIGHT(M51,LEN("선택약정"))="선택약정"</formula>
    </cfRule>
    <cfRule type="endsWith" dxfId="176" priority="191" operator="endsWith" text="공시지원">
      <formula>RIGHT(M51,LEN("공시지원"))="공시지원"</formula>
    </cfRule>
  </conditionalFormatting>
  <conditionalFormatting sqref="M60:M61">
    <cfRule type="endsWith" dxfId="175" priority="172" operator="endsWith" text="선택약정">
      <formula>RIGHT(M60,LEN("선택약정"))="선택약정"</formula>
    </cfRule>
    <cfRule type="endsWith" dxfId="174" priority="173" operator="endsWith" text="공시지원">
      <formula>RIGHT(M60,LEN("공시지원"))="공시지원"</formula>
    </cfRule>
  </conditionalFormatting>
  <conditionalFormatting sqref="M66:M67">
    <cfRule type="endsWith" dxfId="173" priority="134" operator="endsWith" text="선택약정">
      <formula>RIGHT(M66,LEN("선택약정"))="선택약정"</formula>
    </cfRule>
    <cfRule type="endsWith" dxfId="172" priority="135" operator="endsWith" text="공시지원">
      <formula>RIGHT(M66,LEN("공시지원"))="공시지원"</formula>
    </cfRule>
  </conditionalFormatting>
  <conditionalFormatting sqref="M70:M71">
    <cfRule type="endsWith" dxfId="171" priority="7" operator="endsWith" text="선택약정">
      <formula>RIGHT(M70,LEN("선택약정"))="선택약정"</formula>
    </cfRule>
    <cfRule type="endsWith" dxfId="170" priority="8" operator="endsWith" text="공시지원">
      <formula>RIGHT(M70,LEN("공시지원"))="공시지원"</formula>
    </cfRule>
  </conditionalFormatting>
  <conditionalFormatting sqref="M68:N69">
    <cfRule type="endsWith" dxfId="169" priority="126" operator="endsWith" text="선택약정">
      <formula>RIGHT(M68,LEN("선택약정"))="선택약정"</formula>
    </cfRule>
    <cfRule type="endsWith" dxfId="168" priority="127" operator="endsWith" text="공시지원">
      <formula>RIGHT(M68,LEN("공시지원"))="공시지원"</formula>
    </cfRule>
  </conditionalFormatting>
  <pageMargins left="0.7" right="0.7" top="0.75" bottom="0.75" header="0.3" footer="0.3"/>
  <pageSetup paperSize="9" scale="18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8" tint="-0.499984740745262"/>
  </sheetPr>
  <dimension ref="B1:BA59"/>
  <sheetViews>
    <sheetView topLeftCell="A8" zoomScale="55" zoomScaleNormal="55" workbookViewId="0">
      <selection activeCell="AD26" sqref="AD26"/>
    </sheetView>
  </sheetViews>
  <sheetFormatPr defaultRowHeight="16.5"/>
  <cols>
    <col min="1" max="1" width="3.125" style="1" customWidth="1"/>
    <col min="2" max="2" width="9" style="1"/>
    <col min="3" max="3" width="29" style="1" customWidth="1"/>
    <col min="4" max="4" width="9" style="2" customWidth="1"/>
    <col min="5" max="5" width="15.375" style="2" customWidth="1"/>
    <col min="6" max="7" width="16.75" style="3" hidden="1" customWidth="1"/>
    <col min="8" max="8" width="12.75" style="3" hidden="1" customWidth="1"/>
    <col min="9" max="9" width="13.5" style="3" hidden="1" customWidth="1"/>
    <col min="10" max="11" width="16.75" style="3" hidden="1" customWidth="1"/>
    <col min="12" max="13" width="12.375" style="3" hidden="1" customWidth="1"/>
    <col min="14" max="15" width="16.75" style="3" hidden="1" customWidth="1"/>
    <col min="16" max="16" width="12.875" style="3" hidden="1" customWidth="1"/>
    <col min="17" max="23" width="12.375" style="3" hidden="1" customWidth="1"/>
    <col min="24" max="27" width="12.875" style="3" customWidth="1"/>
    <col min="28" max="28" width="11.5" style="3" customWidth="1"/>
    <col min="29" max="29" width="10.625" style="3" customWidth="1"/>
    <col min="30" max="30" width="13.25" style="3" bestFit="1" customWidth="1"/>
    <col min="31" max="31" width="10.625" style="3" customWidth="1"/>
    <col min="32" max="32" width="27" style="3" customWidth="1"/>
    <col min="33" max="39" width="11.5" style="3" customWidth="1"/>
    <col min="40" max="40" width="11.875" style="3" customWidth="1"/>
    <col min="41" max="41" width="26.75" style="3" bestFit="1" customWidth="1"/>
    <col min="42" max="42" width="11.5" style="3" bestFit="1" customWidth="1"/>
    <col min="43" max="47" width="11.5" style="3" customWidth="1"/>
    <col min="48" max="48" width="11.5" style="3" bestFit="1" customWidth="1"/>
    <col min="49" max="49" width="9.75" style="3" customWidth="1"/>
    <col min="50" max="16384" width="9" style="1"/>
  </cols>
  <sheetData>
    <row r="1" spans="2:49">
      <c r="S1" s="2"/>
    </row>
    <row r="3" spans="2:49">
      <c r="C3" s="85"/>
    </row>
    <row r="4" spans="2:49">
      <c r="D4" s="1023"/>
      <c r="E4" s="1023"/>
    </row>
    <row r="5" spans="2:49" ht="17.25" thickBot="1"/>
    <row r="6" spans="2:49" ht="16.5" customHeight="1">
      <c r="B6" s="986" t="s">
        <v>434</v>
      </c>
      <c r="C6" s="991" t="s">
        <v>398</v>
      </c>
      <c r="D6" s="994" t="s">
        <v>51</v>
      </c>
      <c r="E6" s="995"/>
      <c r="F6" s="1013" t="s">
        <v>11</v>
      </c>
      <c r="G6" s="1014"/>
      <c r="H6" s="1014"/>
      <c r="I6" s="1015"/>
      <c r="J6" s="1046" t="s">
        <v>0</v>
      </c>
      <c r="K6" s="1047"/>
      <c r="L6" s="1047"/>
      <c r="M6" s="1048"/>
      <c r="N6" s="1042" t="s">
        <v>12</v>
      </c>
      <c r="O6" s="1043"/>
      <c r="P6" s="1043"/>
      <c r="Q6" s="1039"/>
      <c r="R6" s="1024" t="s">
        <v>155</v>
      </c>
      <c r="S6" s="1025"/>
      <c r="T6" s="1025"/>
      <c r="U6" s="1025"/>
      <c r="V6" s="1025"/>
      <c r="W6" s="1026"/>
      <c r="X6" s="1004" t="s">
        <v>177</v>
      </c>
      <c r="Y6" s="1005"/>
      <c r="Z6" s="1005"/>
      <c r="AA6" s="1005"/>
      <c r="AB6" s="1005"/>
      <c r="AC6" s="1005"/>
      <c r="AD6" s="1005"/>
      <c r="AE6" s="1006"/>
      <c r="AF6" s="910" t="s">
        <v>10</v>
      </c>
      <c r="AG6" s="915" t="s">
        <v>178</v>
      </c>
      <c r="AH6" s="916"/>
      <c r="AI6" s="916"/>
      <c r="AJ6" s="916"/>
      <c r="AK6" s="916"/>
      <c r="AL6" s="916"/>
      <c r="AM6" s="916"/>
      <c r="AN6" s="917"/>
      <c r="AO6" s="910" t="s">
        <v>10</v>
      </c>
      <c r="AP6" s="924" t="s">
        <v>179</v>
      </c>
      <c r="AQ6" s="925"/>
      <c r="AR6" s="925"/>
      <c r="AS6" s="925"/>
      <c r="AT6" s="925"/>
      <c r="AU6" s="925"/>
      <c r="AV6" s="925"/>
      <c r="AW6" s="926"/>
    </row>
    <row r="7" spans="2:49" ht="17.25" customHeight="1" thickBot="1">
      <c r="B7" s="987"/>
      <c r="C7" s="992"/>
      <c r="D7" s="996"/>
      <c r="E7" s="997"/>
      <c r="F7" s="1016"/>
      <c r="G7" s="1017"/>
      <c r="H7" s="1017"/>
      <c r="I7" s="1018"/>
      <c r="J7" s="1049"/>
      <c r="K7" s="1050"/>
      <c r="L7" s="1050"/>
      <c r="M7" s="1051"/>
      <c r="N7" s="1044"/>
      <c r="O7" s="1045"/>
      <c r="P7" s="1045"/>
      <c r="Q7" s="1041"/>
      <c r="R7" s="1027"/>
      <c r="S7" s="1028"/>
      <c r="T7" s="1028"/>
      <c r="U7" s="1028"/>
      <c r="V7" s="1028"/>
      <c r="W7" s="1029"/>
      <c r="X7" s="1007"/>
      <c r="Y7" s="1008"/>
      <c r="Z7" s="1008"/>
      <c r="AA7" s="1008"/>
      <c r="AB7" s="1008"/>
      <c r="AC7" s="1008"/>
      <c r="AD7" s="1008"/>
      <c r="AE7" s="1009"/>
      <c r="AF7" s="911"/>
      <c r="AG7" s="918"/>
      <c r="AH7" s="919"/>
      <c r="AI7" s="919"/>
      <c r="AJ7" s="919"/>
      <c r="AK7" s="919"/>
      <c r="AL7" s="919"/>
      <c r="AM7" s="919"/>
      <c r="AN7" s="920"/>
      <c r="AO7" s="911"/>
      <c r="AP7" s="927"/>
      <c r="AQ7" s="928"/>
      <c r="AR7" s="928"/>
      <c r="AS7" s="928"/>
      <c r="AT7" s="928"/>
      <c r="AU7" s="928"/>
      <c r="AV7" s="928"/>
      <c r="AW7" s="929"/>
    </row>
    <row r="8" spans="2:49" ht="19.5" customHeight="1">
      <c r="B8" s="987"/>
      <c r="C8" s="992"/>
      <c r="D8" s="996"/>
      <c r="E8" s="997"/>
      <c r="F8" s="955" t="s">
        <v>294</v>
      </c>
      <c r="G8" s="955" t="s">
        <v>295</v>
      </c>
      <c r="H8" s="958" t="s">
        <v>181</v>
      </c>
      <c r="I8" s="959"/>
      <c r="J8" s="955" t="s">
        <v>294</v>
      </c>
      <c r="K8" s="955" t="s">
        <v>295</v>
      </c>
      <c r="L8" s="958" t="s">
        <v>182</v>
      </c>
      <c r="M8" s="959"/>
      <c r="N8" s="955" t="s">
        <v>294</v>
      </c>
      <c r="O8" s="955" t="s">
        <v>295</v>
      </c>
      <c r="P8" s="958" t="s">
        <v>248</v>
      </c>
      <c r="Q8" s="966"/>
      <c r="R8" s="1030" t="s">
        <v>20</v>
      </c>
      <c r="S8" s="1031"/>
      <c r="T8" s="1034" t="s">
        <v>0</v>
      </c>
      <c r="U8" s="1035"/>
      <c r="V8" s="1038" t="s">
        <v>21</v>
      </c>
      <c r="W8" s="1039"/>
      <c r="X8" s="1007"/>
      <c r="Y8" s="1008"/>
      <c r="Z8" s="1008"/>
      <c r="AA8" s="1008"/>
      <c r="AB8" s="1008"/>
      <c r="AC8" s="1008"/>
      <c r="AD8" s="1008"/>
      <c r="AE8" s="1009"/>
      <c r="AF8" s="911"/>
      <c r="AG8" s="918"/>
      <c r="AH8" s="919"/>
      <c r="AI8" s="919"/>
      <c r="AJ8" s="919"/>
      <c r="AK8" s="919"/>
      <c r="AL8" s="919"/>
      <c r="AM8" s="919"/>
      <c r="AN8" s="920"/>
      <c r="AO8" s="911"/>
      <c r="AP8" s="927"/>
      <c r="AQ8" s="928"/>
      <c r="AR8" s="928"/>
      <c r="AS8" s="928"/>
      <c r="AT8" s="928"/>
      <c r="AU8" s="928"/>
      <c r="AV8" s="928"/>
      <c r="AW8" s="929"/>
    </row>
    <row r="9" spans="2:49" ht="19.5" customHeight="1" thickBot="1">
      <c r="B9" s="987"/>
      <c r="C9" s="992"/>
      <c r="D9" s="996"/>
      <c r="E9" s="997"/>
      <c r="F9" s="956"/>
      <c r="G9" s="956"/>
      <c r="H9" s="960"/>
      <c r="I9" s="961"/>
      <c r="J9" s="956"/>
      <c r="K9" s="956"/>
      <c r="L9" s="960"/>
      <c r="M9" s="961"/>
      <c r="N9" s="956"/>
      <c r="O9" s="956"/>
      <c r="P9" s="960"/>
      <c r="Q9" s="967"/>
      <c r="R9" s="1032"/>
      <c r="S9" s="1033"/>
      <c r="T9" s="1036"/>
      <c r="U9" s="1037"/>
      <c r="V9" s="1040"/>
      <c r="W9" s="1041"/>
      <c r="X9" s="1010"/>
      <c r="Y9" s="1011"/>
      <c r="Z9" s="1011"/>
      <c r="AA9" s="1011"/>
      <c r="AB9" s="1011"/>
      <c r="AC9" s="1011"/>
      <c r="AD9" s="1011"/>
      <c r="AE9" s="1012"/>
      <c r="AF9" s="911"/>
      <c r="AG9" s="921"/>
      <c r="AH9" s="922"/>
      <c r="AI9" s="922"/>
      <c r="AJ9" s="922"/>
      <c r="AK9" s="922"/>
      <c r="AL9" s="922"/>
      <c r="AM9" s="922"/>
      <c r="AN9" s="923"/>
      <c r="AO9" s="911"/>
      <c r="AP9" s="930"/>
      <c r="AQ9" s="931"/>
      <c r="AR9" s="931"/>
      <c r="AS9" s="931"/>
      <c r="AT9" s="931"/>
      <c r="AU9" s="931"/>
      <c r="AV9" s="931"/>
      <c r="AW9" s="932"/>
    </row>
    <row r="10" spans="2:49" ht="30.75" customHeight="1" thickBot="1">
      <c r="B10" s="987"/>
      <c r="C10" s="992"/>
      <c r="D10" s="996"/>
      <c r="E10" s="997"/>
      <c r="F10" s="956"/>
      <c r="G10" s="956"/>
      <c r="H10" s="962"/>
      <c r="I10" s="963"/>
      <c r="J10" s="956"/>
      <c r="K10" s="956"/>
      <c r="L10" s="962"/>
      <c r="M10" s="963"/>
      <c r="N10" s="956"/>
      <c r="O10" s="956"/>
      <c r="P10" s="962"/>
      <c r="Q10" s="968"/>
      <c r="R10" s="1055" t="s">
        <v>17</v>
      </c>
      <c r="S10" s="1052" t="s">
        <v>18</v>
      </c>
      <c r="T10" s="1055" t="s">
        <v>17</v>
      </c>
      <c r="U10" s="1052" t="s">
        <v>19</v>
      </c>
      <c r="V10" s="1055" t="s">
        <v>17</v>
      </c>
      <c r="W10" s="1052" t="s">
        <v>19</v>
      </c>
      <c r="X10" s="937" t="s">
        <v>141</v>
      </c>
      <c r="Y10" s="938"/>
      <c r="Z10" s="938"/>
      <c r="AA10" s="939"/>
      <c r="AB10" s="940" t="s">
        <v>174</v>
      </c>
      <c r="AC10" s="941"/>
      <c r="AD10" s="941"/>
      <c r="AE10" s="942"/>
      <c r="AF10" s="911"/>
      <c r="AG10" s="937" t="s">
        <v>141</v>
      </c>
      <c r="AH10" s="938"/>
      <c r="AI10" s="938"/>
      <c r="AJ10" s="939"/>
      <c r="AK10" s="940" t="s">
        <v>174</v>
      </c>
      <c r="AL10" s="941"/>
      <c r="AM10" s="941"/>
      <c r="AN10" s="942"/>
      <c r="AO10" s="911"/>
      <c r="AP10" s="937" t="s">
        <v>141</v>
      </c>
      <c r="AQ10" s="938"/>
      <c r="AR10" s="938"/>
      <c r="AS10" s="939"/>
      <c r="AT10" s="940" t="s">
        <v>174</v>
      </c>
      <c r="AU10" s="941"/>
      <c r="AV10" s="941"/>
      <c r="AW10" s="942"/>
    </row>
    <row r="11" spans="2:49" ht="30.75" customHeight="1" thickBot="1">
      <c r="B11" s="987"/>
      <c r="C11" s="992"/>
      <c r="D11" s="996"/>
      <c r="E11" s="997"/>
      <c r="F11" s="956"/>
      <c r="G11" s="956"/>
      <c r="H11" s="964" t="s">
        <v>3</v>
      </c>
      <c r="I11" s="964" t="s">
        <v>4</v>
      </c>
      <c r="J11" s="956"/>
      <c r="K11" s="956"/>
      <c r="L11" s="964" t="s">
        <v>3</v>
      </c>
      <c r="M11" s="964" t="s">
        <v>4</v>
      </c>
      <c r="N11" s="956"/>
      <c r="O11" s="956"/>
      <c r="P11" s="964" t="s">
        <v>3</v>
      </c>
      <c r="Q11" s="969" t="s">
        <v>4</v>
      </c>
      <c r="R11" s="1056"/>
      <c r="S11" s="1053"/>
      <c r="T11" s="1056"/>
      <c r="U11" s="1053"/>
      <c r="V11" s="1056"/>
      <c r="W11" s="1053"/>
      <c r="X11" s="933" t="s">
        <v>168</v>
      </c>
      <c r="Y11" s="934"/>
      <c r="Z11" s="935" t="s">
        <v>140</v>
      </c>
      <c r="AA11" s="936"/>
      <c r="AB11" s="933" t="s">
        <v>168</v>
      </c>
      <c r="AC11" s="934"/>
      <c r="AD11" s="1002" t="s">
        <v>140</v>
      </c>
      <c r="AE11" s="1003"/>
      <c r="AF11" s="911"/>
      <c r="AG11" s="933" t="s">
        <v>168</v>
      </c>
      <c r="AH11" s="934"/>
      <c r="AI11" s="935" t="s">
        <v>140</v>
      </c>
      <c r="AJ11" s="936"/>
      <c r="AK11" s="943" t="s">
        <v>168</v>
      </c>
      <c r="AL11" s="944"/>
      <c r="AM11" s="935" t="s">
        <v>140</v>
      </c>
      <c r="AN11" s="936"/>
      <c r="AO11" s="911"/>
      <c r="AP11" s="933" t="s">
        <v>168</v>
      </c>
      <c r="AQ11" s="934"/>
      <c r="AR11" s="935" t="s">
        <v>140</v>
      </c>
      <c r="AS11" s="936"/>
      <c r="AT11" s="933" t="s">
        <v>168</v>
      </c>
      <c r="AU11" s="934"/>
      <c r="AV11" s="935" t="s">
        <v>140</v>
      </c>
      <c r="AW11" s="936"/>
    </row>
    <row r="12" spans="2:49" ht="26.25" customHeight="1" thickBot="1">
      <c r="B12" s="987"/>
      <c r="C12" s="993"/>
      <c r="D12" s="998"/>
      <c r="E12" s="999"/>
      <c r="F12" s="957"/>
      <c r="G12" s="957"/>
      <c r="H12" s="965"/>
      <c r="I12" s="965"/>
      <c r="J12" s="957"/>
      <c r="K12" s="957"/>
      <c r="L12" s="965"/>
      <c r="M12" s="965"/>
      <c r="N12" s="957"/>
      <c r="O12" s="957"/>
      <c r="P12" s="965"/>
      <c r="Q12" s="970"/>
      <c r="R12" s="1057"/>
      <c r="S12" s="1054"/>
      <c r="T12" s="1057"/>
      <c r="U12" s="1054"/>
      <c r="V12" s="1057"/>
      <c r="W12" s="1054"/>
      <c r="X12" s="219" t="s">
        <v>173</v>
      </c>
      <c r="Y12" s="236" t="s">
        <v>154</v>
      </c>
      <c r="Z12" s="219" t="s">
        <v>173</v>
      </c>
      <c r="AA12" s="236" t="s">
        <v>37</v>
      </c>
      <c r="AB12" s="219" t="s">
        <v>173</v>
      </c>
      <c r="AC12" s="236" t="s">
        <v>154</v>
      </c>
      <c r="AD12" s="225" t="s">
        <v>173</v>
      </c>
      <c r="AE12" s="236" t="s">
        <v>37</v>
      </c>
      <c r="AF12" s="912"/>
      <c r="AG12" s="225" t="s">
        <v>173</v>
      </c>
      <c r="AH12" s="236" t="s">
        <v>154</v>
      </c>
      <c r="AI12" s="225" t="s">
        <v>173</v>
      </c>
      <c r="AJ12" s="237" t="s">
        <v>37</v>
      </c>
      <c r="AK12" s="231" t="s">
        <v>173</v>
      </c>
      <c r="AL12" s="238" t="s">
        <v>154</v>
      </c>
      <c r="AM12" s="225" t="s">
        <v>173</v>
      </c>
      <c r="AN12" s="237" t="s">
        <v>37</v>
      </c>
      <c r="AO12" s="912"/>
      <c r="AP12" s="225" t="s">
        <v>173</v>
      </c>
      <c r="AQ12" s="236" t="s">
        <v>154</v>
      </c>
      <c r="AR12" s="225" t="s">
        <v>173</v>
      </c>
      <c r="AS12" s="237" t="s">
        <v>37</v>
      </c>
      <c r="AT12" s="219" t="s">
        <v>173</v>
      </c>
      <c r="AU12" s="220" t="s">
        <v>154</v>
      </c>
      <c r="AV12" s="225" t="s">
        <v>173</v>
      </c>
      <c r="AW12" s="220" t="s">
        <v>37</v>
      </c>
    </row>
    <row r="13" spans="2:49" ht="23.1" customHeight="1">
      <c r="B13" s="987"/>
      <c r="C13" s="240" t="s">
        <v>281</v>
      </c>
      <c r="D13" s="1019">
        <v>2379300</v>
      </c>
      <c r="E13" s="1020"/>
      <c r="F13" s="157">
        <v>500000</v>
      </c>
      <c r="G13" s="233"/>
      <c r="H13" s="452">
        <f t="shared" ref="H13:H39" si="0">SUM(D13-F13-G13)-SUM(X13-R13)</f>
        <v>1279300</v>
      </c>
      <c r="I13" s="452">
        <f t="shared" ref="I13:I39" si="1">SUM(D13-F13)-SUM(AB13-S13)</f>
        <v>1339300</v>
      </c>
      <c r="J13" s="157">
        <v>500000</v>
      </c>
      <c r="K13" s="233"/>
      <c r="L13" s="452">
        <f t="shared" ref="L13:L39" si="2">SUM(D13-J13-K13)-SUM(AG13-T13)</f>
        <v>1379300</v>
      </c>
      <c r="M13" s="452">
        <f t="shared" ref="M13:M39" si="3">SUM(D13-J13)-SUM(AK13-U13)</f>
        <v>1319300</v>
      </c>
      <c r="N13" s="233">
        <v>500000</v>
      </c>
      <c r="O13" s="233"/>
      <c r="P13" s="69">
        <f>SUM(D13-N13-O13)-SUM(AP13-V13)</f>
        <v>1189300</v>
      </c>
      <c r="Q13" s="234">
        <f t="shared" ref="Q13:Q37" si="4">SUM(D13-N13)-SUM(AT13-W13)</f>
        <v>1129300</v>
      </c>
      <c r="R13" s="235">
        <v>0</v>
      </c>
      <c r="S13" s="235">
        <v>0</v>
      </c>
      <c r="T13" s="235">
        <v>0</v>
      </c>
      <c r="U13" s="235">
        <v>0</v>
      </c>
      <c r="V13" s="235">
        <v>0</v>
      </c>
      <c r="W13" s="235">
        <v>0</v>
      </c>
      <c r="X13" s="226">
        <f>MAX(SK합산단가입력!W8:Y8)</f>
        <v>600000</v>
      </c>
      <c r="Y13" s="227" t="str">
        <f>IF(SK합산단가입력!W8=입력용!X13,"블루",IF(SK합산단가입력!X8=입력용!X13,"MSC","한음"))</f>
        <v>블루</v>
      </c>
      <c r="Z13" s="226">
        <f>MAX(SK합산단가입력!Z8:AB8)</f>
        <v>550000</v>
      </c>
      <c r="AA13" s="227" t="str">
        <f>IF(SK합산단가입력!Z8=입력용!Z13,"블루",IF(SK합산단가입력!AA8=입력용!Z13,"MSC","한음"))</f>
        <v>블루</v>
      </c>
      <c r="AB13" s="226">
        <f>MAX(SK합산단가입력!AD8:AF8)</f>
        <v>540000</v>
      </c>
      <c r="AC13" s="227" t="str">
        <f>IF(SK합산단가입력!AD8=입력용!AB13,"블루",IF(SK합산단가입력!AE8=입력용!AB13,"MSC","MSC"))</f>
        <v>MSC</v>
      </c>
      <c r="AD13" s="218">
        <f>MAX(SK합산단가입력!AG8:AI8)</f>
        <v>440000</v>
      </c>
      <c r="AE13" s="227" t="str">
        <f>IF(SK합산단가입력!AG8=입력용!AD13,"블루",IF(SK합산단가입력!AH8=입력용!AD13,"MSC","한음"))</f>
        <v>MSC</v>
      </c>
      <c r="AF13" s="307" t="str">
        <f t="shared" ref="AF13:AF38" si="5">C13</f>
        <v>갤럭시 Z폴드7</v>
      </c>
      <c r="AG13" s="218">
        <f>MAX('KT 합산단가입력'!Y8:AA8)</f>
        <v>500000</v>
      </c>
      <c r="AH13" s="227" t="str">
        <f>IF('KT 합산단가입력'!Y8=입력용!AG13,"MNS",IF('KT 합산단가입력'!Z8=입력용!AG13,"세이프","이룸"))</f>
        <v>이룸</v>
      </c>
      <c r="AI13" s="218">
        <f>MAX('KT 합산단가입력'!AB8:AD8)</f>
        <v>530000</v>
      </c>
      <c r="AJ13" s="221" t="str">
        <f>IF('KT 합산단가입력'!AB8=입력용!AI13,"MNS",IF('KT 합산단가입력'!AC8=입력용!AI13,"세이프","이룸"))</f>
        <v>이룸</v>
      </c>
      <c r="AK13" s="226">
        <f>MAX('KT 합산단가입력'!AF8:AH8)</f>
        <v>560000</v>
      </c>
      <c r="AL13" s="227" t="str">
        <f>IF('KT 합산단가입력'!AF8=입력용!AK13,"MNS",IF('KT 합산단가입력'!AG8=입력용!AK13,"세이프","이룸"))</f>
        <v>이룸</v>
      </c>
      <c r="AM13" s="218">
        <f>MAX('KT 합산단가입력'!AI8:AK8)</f>
        <v>590000</v>
      </c>
      <c r="AN13" s="221" t="str">
        <f>IF('KT 합산단가입력'!AI8=입력용!AM13,"MNS",IF('KT 합산단가입력'!AJ8=입력용!AM13,"세이프","이룸"))</f>
        <v>이룸</v>
      </c>
      <c r="AO13" s="271" t="str">
        <f>C13</f>
        <v>갤럭시 Z폴드7</v>
      </c>
      <c r="AP13" s="270">
        <f>MAX('LG 합산단가입력'!Z8:AB8)</f>
        <v>690000</v>
      </c>
      <c r="AQ13" s="265" t="str">
        <f>IF('LG 합산단가입력'!Z8=입력용!AP13,"마라톤",IF('LG 합산단가입력'!AA8=입력용!AP13,"골드","충청"))</f>
        <v>충청</v>
      </c>
      <c r="AR13" s="218">
        <f>MAX('LG 합산단가입력'!AC8:AE8)</f>
        <v>630000</v>
      </c>
      <c r="AS13" s="221" t="str">
        <f>IF('LG 합산단가입력'!AC8=입력용!AR13,"마라톤",IF('LG 합산단가입력'!AD8=입력용!AR13,"골드","충청"))</f>
        <v>충청</v>
      </c>
      <c r="AT13" s="226">
        <f>MAX('LG 합산단가입력'!AG8:AI8)</f>
        <v>750000</v>
      </c>
      <c r="AU13" s="227" t="str">
        <f>IF('LG 합산단가입력'!AG8=입력용!AT13,"마라톤",IF('LG 합산단가입력'!AH8=입력용!AT13,"골드","충청"))</f>
        <v>충청</v>
      </c>
      <c r="AV13" s="232">
        <f>MAX('LG 합산단가입력'!AJ8:AL8)</f>
        <v>750000</v>
      </c>
      <c r="AW13" s="227" t="str">
        <f>IF('LG 합산단가입력'!AJ8=입력용!AV13,"마라톤",IF('LG 합산단가입력'!AK8=입력용!AV13,"골드","충청"))</f>
        <v>충청</v>
      </c>
    </row>
    <row r="14" spans="2:49" ht="23.1" customHeight="1">
      <c r="B14" s="987"/>
      <c r="C14" s="241" t="s">
        <v>305</v>
      </c>
      <c r="D14" s="908">
        <v>1485000</v>
      </c>
      <c r="E14" s="909"/>
      <c r="F14" s="560">
        <v>600000</v>
      </c>
      <c r="G14" s="451"/>
      <c r="H14" s="452">
        <f t="shared" si="0"/>
        <v>265000</v>
      </c>
      <c r="I14" s="150">
        <f t="shared" si="1"/>
        <v>435000</v>
      </c>
      <c r="J14" s="560">
        <v>600000</v>
      </c>
      <c r="K14" s="451"/>
      <c r="L14" s="452">
        <f t="shared" si="2"/>
        <v>385000</v>
      </c>
      <c r="M14" s="452">
        <f t="shared" si="3"/>
        <v>325000</v>
      </c>
      <c r="N14" s="560">
        <v>600000</v>
      </c>
      <c r="O14" s="233"/>
      <c r="P14" s="69">
        <f t="shared" ref="P14:P39" si="6">SUM(D14-N14-O14)-SUM(AP14-V14)</f>
        <v>165000</v>
      </c>
      <c r="Q14" s="234">
        <f t="shared" si="4"/>
        <v>115000</v>
      </c>
      <c r="R14" s="235">
        <v>0</v>
      </c>
      <c r="S14" s="235">
        <v>0</v>
      </c>
      <c r="T14" s="235">
        <v>0</v>
      </c>
      <c r="U14" s="235">
        <v>0</v>
      </c>
      <c r="V14" s="235">
        <v>0</v>
      </c>
      <c r="W14" s="235">
        <v>0</v>
      </c>
      <c r="X14" s="33">
        <f>MAX(SK합산단가입력!W9:Y9)</f>
        <v>620000</v>
      </c>
      <c r="Y14" s="227" t="str">
        <f>IF(SK합산단가입력!W9=입력용!X14,"블루",IF(SK합산단가입력!X9=입력용!X14,"MSC","한음"))</f>
        <v>블루</v>
      </c>
      <c r="Z14" s="33">
        <f>MAX(SK합산단가입력!Z9:AB9)</f>
        <v>570000</v>
      </c>
      <c r="AA14" s="227" t="str">
        <f>IF(SK합산단가입력!Z9=입력용!Z14,"블루",IF(SK합산단가입력!AA9=입력용!Z14,"MSC","한음"))</f>
        <v>블루</v>
      </c>
      <c r="AB14" s="33">
        <f>MAX(SK합산단가입력!AD9:AF9)</f>
        <v>450000</v>
      </c>
      <c r="AC14" s="227" t="str">
        <f>IF(SK합산단가입력!AD9=입력용!AB14,"블루",IF(SK합산단가입력!AE9=입력용!AB14,"MSC","MSC"))</f>
        <v>블루</v>
      </c>
      <c r="AD14" s="327">
        <f>MAX(SK합산단가입력!AG9:AI9)</f>
        <v>350000</v>
      </c>
      <c r="AE14" s="227" t="str">
        <f>IF(SK합산단가입력!AG9=입력용!AD14,"블루",IF(SK합산단가입력!AH9=입력용!AD14,"MSC","한음"))</f>
        <v>블루</v>
      </c>
      <c r="AF14" s="309" t="str">
        <f t="shared" si="5"/>
        <v>갤럭시 Z플립7_256G</v>
      </c>
      <c r="AG14" s="327">
        <f>MAX('KT 합산단가입력'!Y9:AA9)</f>
        <v>500000</v>
      </c>
      <c r="AH14" s="227" t="str">
        <f>IF('KT 합산단가입력'!Y9=입력용!AG14,"MNS",IF('KT 합산단가입력'!Z9=입력용!AG14,"세이프","이룸"))</f>
        <v>이룸</v>
      </c>
      <c r="AI14" s="327">
        <f>MAX('KT 합산단가입력'!AB9:AD9)</f>
        <v>530000</v>
      </c>
      <c r="AJ14" s="221" t="str">
        <f>IF('KT 합산단가입력'!AB9=입력용!AI14,"MNS",IF('KT 합산단가입력'!AC9=입력용!AI14,"세이프","이룸"))</f>
        <v>이룸</v>
      </c>
      <c r="AK14" s="33">
        <f>MAX('KT 합산단가입력'!AF9:AH9)</f>
        <v>560000</v>
      </c>
      <c r="AL14" s="227" t="str">
        <f>IF('KT 합산단가입력'!AF9=입력용!AK14,"MNS",IF('KT 합산단가입력'!AG9=입력용!AK14,"세이프","이룸"))</f>
        <v>이룸</v>
      </c>
      <c r="AM14" s="327">
        <f>MAX('KT 합산단가입력'!AI9:AK9)</f>
        <v>590000</v>
      </c>
      <c r="AN14" s="221" t="str">
        <f>IF('KT 합산단가입력'!AI9=입력용!AM14,"MNS",IF('KT 합산단가입력'!AJ9=입력용!AM14,"세이프","이룸"))</f>
        <v>이룸</v>
      </c>
      <c r="AO14" s="309" t="str">
        <f>C14</f>
        <v>갤럭시 Z플립7_256G</v>
      </c>
      <c r="AP14" s="269">
        <f>MAX('LG 합산단가입력'!Z9:AB9)</f>
        <v>720000</v>
      </c>
      <c r="AQ14" s="265" t="str">
        <f>IF('LG 합산단가입력'!Z9=입력용!AP14,"마라톤",IF('LG 합산단가입력'!AA9=입력용!AP14,"골드","충청"))</f>
        <v>마라톤</v>
      </c>
      <c r="AR14" s="327">
        <f>MAX('LG 합산단가입력'!AC9:AE9)</f>
        <v>650000</v>
      </c>
      <c r="AS14" s="221" t="str">
        <f>IF('LG 합산단가입력'!AC9=입력용!AR14,"마라톤",IF('LG 합산단가입력'!AD9=입력용!AR14,"골드","충청"))</f>
        <v>마라톤</v>
      </c>
      <c r="AT14" s="33">
        <f>MAX('LG 합산단가입력'!AG9:AI9)</f>
        <v>770000</v>
      </c>
      <c r="AU14" s="227" t="str">
        <f>IF('LG 합산단가입력'!AG9=입력용!AT14,"마라톤",IF('LG 합산단가입력'!AH9=입력용!AT14,"골드","충청"))</f>
        <v>마라톤</v>
      </c>
      <c r="AV14" s="232">
        <f>MAX('LG 합산단가입력'!AJ9:AL9)</f>
        <v>770000</v>
      </c>
      <c r="AW14" s="227" t="str">
        <f>IF('LG 합산단가입력'!AJ9=입력용!AV14,"마라톤",IF('LG 합산단가입력'!AK9=입력용!AV14,"골드","충청"))</f>
        <v>충청</v>
      </c>
    </row>
    <row r="15" spans="2:49" ht="23.1" customHeight="1">
      <c r="B15" s="987"/>
      <c r="C15" s="241" t="s">
        <v>306</v>
      </c>
      <c r="D15" s="908">
        <v>1643400</v>
      </c>
      <c r="E15" s="909"/>
      <c r="F15" s="560">
        <v>600000</v>
      </c>
      <c r="G15" s="451"/>
      <c r="H15" s="452">
        <f t="shared" si="0"/>
        <v>423400</v>
      </c>
      <c r="I15" s="150">
        <f t="shared" si="1"/>
        <v>493400</v>
      </c>
      <c r="J15" s="560">
        <v>600000</v>
      </c>
      <c r="K15" s="451"/>
      <c r="L15" s="452">
        <f t="shared" si="2"/>
        <v>543400</v>
      </c>
      <c r="M15" s="452">
        <f>SUM(D15-J15)-SUM(AK15-U15)</f>
        <v>483400</v>
      </c>
      <c r="N15" s="560">
        <v>600000</v>
      </c>
      <c r="O15" s="233"/>
      <c r="P15" s="69">
        <f t="shared" si="6"/>
        <v>903400</v>
      </c>
      <c r="Q15" s="234">
        <f>SUM(D15-N15)-SUM(AT15-W15)</f>
        <v>953400</v>
      </c>
      <c r="R15" s="235">
        <v>0</v>
      </c>
      <c r="S15" s="235">
        <v>0</v>
      </c>
      <c r="T15" s="235">
        <v>0</v>
      </c>
      <c r="U15" s="235">
        <v>0</v>
      </c>
      <c r="V15" s="235">
        <v>0</v>
      </c>
      <c r="W15" s="235">
        <v>0</v>
      </c>
      <c r="X15" s="33">
        <f>MAX(SK합산단가입력!W10:Y10)</f>
        <v>620000</v>
      </c>
      <c r="Y15" s="227" t="str">
        <f>IF(SK합산단가입력!W10=입력용!X15,"블루",IF(SK합산단가입력!X10=입력용!X15,"MSC","한음"))</f>
        <v>블루</v>
      </c>
      <c r="Z15" s="33">
        <f>MAX(SK합산단가입력!Z10:AB10)</f>
        <v>570000</v>
      </c>
      <c r="AA15" s="227" t="str">
        <f>IF(SK합산단가입력!Z10=입력용!Z15,"블루",IF(SK합산단가입력!AA10=입력용!Z15,"MSC","한음"))</f>
        <v>블루</v>
      </c>
      <c r="AB15" s="33">
        <f>MAX(SK합산단가입력!AD10:AF10)</f>
        <v>550000</v>
      </c>
      <c r="AC15" s="227" t="str">
        <f>IF(SK합산단가입력!AD10=입력용!AB15,"블루",IF(SK합산단가입력!AE10=입력용!AB15,"MSC","MSC"))</f>
        <v>블루</v>
      </c>
      <c r="AD15" s="327">
        <f>MAX(SK합산단가입력!AG10:AI10)</f>
        <v>450000</v>
      </c>
      <c r="AE15" s="227" t="str">
        <f>IF(SK합산단가입력!AG10=입력용!AD15,"블루",IF(SK합산단가입력!AH10=입력용!AD15,"MSC","한음"))</f>
        <v>블루</v>
      </c>
      <c r="AF15" s="309" t="str">
        <f t="shared" si="5"/>
        <v>갤럭시 Z플립7_512G</v>
      </c>
      <c r="AG15" s="327">
        <f>MAX('KT 합산단가입력'!Y10:AA10)</f>
        <v>500000</v>
      </c>
      <c r="AH15" s="227" t="str">
        <f>IF('KT 합산단가입력'!Y10=입력용!AG15,"MNS",IF('KT 합산단가입력'!Z10=입력용!AG15,"세이프","이룸"))</f>
        <v>이룸</v>
      </c>
      <c r="AI15" s="327">
        <f>MAX('KT 합산단가입력'!AB10:AD10)</f>
        <v>530000</v>
      </c>
      <c r="AJ15" s="221" t="str">
        <f>IF('KT 합산단가입력'!AB10=입력용!AI15,"MNS",IF('KT 합산단가입력'!AC10=입력용!AI15,"세이프","이룸"))</f>
        <v>이룸</v>
      </c>
      <c r="AK15" s="33">
        <f>MAX('KT 합산단가입력'!AF10:AH10)</f>
        <v>560000</v>
      </c>
      <c r="AL15" s="227" t="str">
        <f>IF('KT 합산단가입력'!AF10=입력용!AK15,"MNS",IF('KT 합산단가입력'!AG10=입력용!AK15,"세이프","이룸"))</f>
        <v>이룸</v>
      </c>
      <c r="AM15" s="327">
        <f>MAX('KT 합산단가입력'!AI10:AK10)</f>
        <v>590000</v>
      </c>
      <c r="AN15" s="221" t="str">
        <f>IF('KT 합산단가입력'!AI10=입력용!AM15,"MNS",IF('KT 합산단가입력'!AJ10=입력용!AM15,"세이프","이룸"))</f>
        <v>이룸</v>
      </c>
      <c r="AO15" s="309" t="str">
        <f>C15</f>
        <v>갤럭시 Z플립7_512G</v>
      </c>
      <c r="AP15" s="269">
        <f>MAX('LG 합산단가입력'!Z10:AB10)</f>
        <v>140000</v>
      </c>
      <c r="AQ15" s="265" t="str">
        <f>IF('LG 합산단가입력'!Z10=입력용!AP15,"마라톤",IF('LG 합산단가입력'!AA10=입력용!AP15,"골드","충청"))</f>
        <v>마라톤</v>
      </c>
      <c r="AR15" s="327">
        <f>MAX('LG 합산단가입력'!AC10:AE10)</f>
        <v>70000</v>
      </c>
      <c r="AS15" s="221" t="str">
        <f>IF('LG 합산단가입력'!AC10=입력용!AR15,"마라톤",IF('LG 합산단가입력'!AD10=입력용!AR15,"골드","충청"))</f>
        <v>마라톤</v>
      </c>
      <c r="AT15" s="33">
        <f>MAX('LG 합산단가입력'!AG10:AI10)</f>
        <v>90000</v>
      </c>
      <c r="AU15" s="227" t="str">
        <f>IF('LG 합산단가입력'!AG10=입력용!AT15,"마라톤",IF('LG 합산단가입력'!AH10=입력용!AT15,"골드","충청"))</f>
        <v>충청</v>
      </c>
      <c r="AV15" s="232">
        <f>MAX('LG 합산단가입력'!AJ10:AL10)</f>
        <v>90000</v>
      </c>
      <c r="AW15" s="227" t="str">
        <f>IF('LG 합산단가입력'!AJ10=입력용!AV15,"마라톤",IF('LG 합산단가입력'!AK10=입력용!AV15,"골드","충청"))</f>
        <v>충청</v>
      </c>
    </row>
    <row r="16" spans="2:49" ht="23.1" customHeight="1">
      <c r="B16" s="987"/>
      <c r="C16" s="241" t="s">
        <v>714</v>
      </c>
      <c r="D16" s="908">
        <v>1254000</v>
      </c>
      <c r="E16" s="909"/>
      <c r="F16" s="560">
        <v>190000</v>
      </c>
      <c r="G16" s="451"/>
      <c r="H16" s="452">
        <f t="shared" ref="H16:H18" si="7">SUM(D16-F16-G16)-SUM(X16-R16)</f>
        <v>774000</v>
      </c>
      <c r="I16" s="150">
        <f t="shared" ref="I16:I18" si="8">SUM(D16-F16)-SUM(AB16-S16)</f>
        <v>834000</v>
      </c>
      <c r="J16" s="560">
        <v>201000</v>
      </c>
      <c r="K16" s="451"/>
      <c r="L16" s="452">
        <f t="shared" ref="L16:L18" si="9">SUM(D16-J16-K16)-SUM(AG16-T16)</f>
        <v>593000</v>
      </c>
      <c r="M16" s="452">
        <f t="shared" ref="M16:M18" si="10">SUM(D16-J16)-SUM(AK16-U16)</f>
        <v>603000</v>
      </c>
      <c r="N16" s="560">
        <v>204000</v>
      </c>
      <c r="O16" s="233"/>
      <c r="P16" s="69">
        <f t="shared" ref="P16:P18" si="11">SUM(D16-N16-O16)-SUM(AP16-V16)</f>
        <v>430000</v>
      </c>
      <c r="Q16" s="234">
        <f>SUM(D16-N16)-SUM(AT16-W16)</f>
        <v>370000</v>
      </c>
      <c r="R16" s="235">
        <v>0</v>
      </c>
      <c r="S16" s="235">
        <v>0</v>
      </c>
      <c r="T16" s="235">
        <v>0</v>
      </c>
      <c r="U16" s="235">
        <v>0</v>
      </c>
      <c r="V16" s="235">
        <v>0</v>
      </c>
      <c r="W16" s="235">
        <v>0</v>
      </c>
      <c r="X16" s="33">
        <f>MAX(SK합산단가입력!W11:Y11)</f>
        <v>290000</v>
      </c>
      <c r="Y16" s="227" t="str">
        <f>IF(SK합산단가입력!W11=입력용!X16,"블루",IF(SK합산단가입력!X11=입력용!X16,"MSC","한음"))</f>
        <v>블루</v>
      </c>
      <c r="Z16" s="33">
        <f>MAX(SK합산단가입력!Z11:AB11)</f>
        <v>510000</v>
      </c>
      <c r="AA16" s="227" t="str">
        <f>IF(SK합산단가입력!Z11=입력용!Z16,"블루",IF(SK합산단가입력!AA11=입력용!Z16,"MSC","한음"))</f>
        <v>블루</v>
      </c>
      <c r="AB16" s="33">
        <f>MAX(SK합산단가입력!AD11:AF11)</f>
        <v>230000</v>
      </c>
      <c r="AC16" s="227" t="str">
        <f>IF(SK합산단가입력!AD11=입력용!AB16,"블루",IF(SK합산단가입력!AE11=입력용!AB16,"MSC","MSC"))</f>
        <v>블루</v>
      </c>
      <c r="AD16" s="327">
        <f>MAX(SK합산단가입력!AG11:AI11)</f>
        <v>400000</v>
      </c>
      <c r="AE16" s="227" t="str">
        <f>IF(SK합산단가입력!AG11=입력용!AD16,"블루",IF(SK합산단가입력!AH11=입력용!AD16,"MSC","한음"))</f>
        <v>블루</v>
      </c>
      <c r="AF16" s="309"/>
      <c r="AG16" s="327">
        <f>MAX('KT 합산단가입력'!Y11:AA11)</f>
        <v>460000</v>
      </c>
      <c r="AH16" s="227" t="str">
        <f>IF('KT 합산단가입력'!Y11=입력용!AG16,"MNS",IF('KT 합산단가입력'!Z11=입력용!AG16,"세이프","이룸"))</f>
        <v>이룸</v>
      </c>
      <c r="AI16" s="327">
        <f>MAX('KT 합산단가입력'!AB11:AD11)</f>
        <v>490000</v>
      </c>
      <c r="AJ16" s="221" t="str">
        <f>IF('KT 합산단가입력'!AB11=입력용!AI16,"MNS",IF('KT 합산단가입력'!AC11=입력용!AI16,"세이프","이룸"))</f>
        <v>이룸</v>
      </c>
      <c r="AK16" s="33">
        <f>MAX('KT 합산단가입력'!AF11:AH11)</f>
        <v>450000</v>
      </c>
      <c r="AL16" s="227" t="str">
        <f>IF('KT 합산단가입력'!AF11=입력용!AK16,"MNS",IF('KT 합산단가입력'!AG11=입력용!AK16,"세이프","이룸"))</f>
        <v>이룸</v>
      </c>
      <c r="AM16" s="327">
        <f>MAX('KT 합산단가입력'!AI11:AK11)</f>
        <v>480000</v>
      </c>
      <c r="AN16" s="221" t="str">
        <f>IF('KT 합산단가입력'!AI11=입력용!AM16,"MNS",IF('KT 합산단가입력'!AJ11=입력용!AM16,"세이프","이룸"))</f>
        <v>이룸</v>
      </c>
      <c r="AO16" s="309"/>
      <c r="AP16" s="269">
        <f>MAX('LG 합산단가입력'!Z11:AB11)</f>
        <v>620000</v>
      </c>
      <c r="AQ16" s="265" t="str">
        <f>IF('LG 합산단가입력'!Z11=입력용!AP16,"마라톤",IF('LG 합산단가입력'!AA11=입력용!AP16,"골드","충청"))</f>
        <v>마라톤</v>
      </c>
      <c r="AR16" s="327">
        <f>MAX('LG 합산단가입력'!AC11:AE11)</f>
        <v>610000</v>
      </c>
      <c r="AS16" s="221" t="str">
        <f>IF('LG 합산단가입력'!AC11=입력용!AR16,"마라톤",IF('LG 합산단가입력'!AD11=입력용!AR16,"골드","충청"))</f>
        <v>마라톤</v>
      </c>
      <c r="AT16" s="33">
        <f>MAX('LG 합산단가입력'!AG11:AI11)</f>
        <v>680000</v>
      </c>
      <c r="AU16" s="227" t="str">
        <f>IF('LG 합산단가입력'!AG11=입력용!AT16,"마라톤",IF('LG 합산단가입력'!AH11=입력용!AT16,"골드","충청"))</f>
        <v>마라톤</v>
      </c>
      <c r="AV16" s="232">
        <f>MAX('LG 합산단가입력'!AJ11:AL11)</f>
        <v>670000</v>
      </c>
      <c r="AW16" s="227" t="str">
        <f>IF('LG 합산단가입력'!AJ11=입력용!AV16,"마라톤",IF('LG 합산단가입력'!AK11=입력용!AV16,"골드","충청"))</f>
        <v>마라톤</v>
      </c>
    </row>
    <row r="17" spans="2:49" ht="23.1" customHeight="1">
      <c r="B17" s="987"/>
      <c r="C17" s="241" t="s">
        <v>715</v>
      </c>
      <c r="D17" s="908">
        <v>1452000</v>
      </c>
      <c r="E17" s="909"/>
      <c r="F17" s="560">
        <v>190000</v>
      </c>
      <c r="G17" s="451"/>
      <c r="H17" s="452">
        <f t="shared" si="7"/>
        <v>972000</v>
      </c>
      <c r="I17" s="150">
        <f t="shared" si="8"/>
        <v>1032000</v>
      </c>
      <c r="J17" s="560">
        <v>201000</v>
      </c>
      <c r="K17" s="451"/>
      <c r="L17" s="452">
        <f t="shared" si="9"/>
        <v>791000</v>
      </c>
      <c r="M17" s="452">
        <f t="shared" si="10"/>
        <v>801000</v>
      </c>
      <c r="N17" s="560">
        <v>204000</v>
      </c>
      <c r="O17" s="233"/>
      <c r="P17" s="69">
        <f t="shared" si="11"/>
        <v>628000</v>
      </c>
      <c r="Q17" s="234">
        <f t="shared" ref="Q17:Q18" si="12">SUM(D17-N17)-SUM(AT17-W17)</f>
        <v>568000</v>
      </c>
      <c r="R17" s="235">
        <v>0</v>
      </c>
      <c r="S17" s="235">
        <v>0</v>
      </c>
      <c r="T17" s="235">
        <v>0</v>
      </c>
      <c r="U17" s="235">
        <v>0</v>
      </c>
      <c r="V17" s="235">
        <v>0</v>
      </c>
      <c r="W17" s="235">
        <v>0</v>
      </c>
      <c r="X17" s="33">
        <f>MAX(SK합산단가입력!W12:Y12)</f>
        <v>290000</v>
      </c>
      <c r="Y17" s="227" t="str">
        <f>IF(SK합산단가입력!W12=입력용!X17,"블루",IF(SK합산단가입력!X12=입력용!X17,"MSC","한음"))</f>
        <v>블루</v>
      </c>
      <c r="Z17" s="33">
        <f>MAX(SK합산단가입력!Z12:AB12)</f>
        <v>510000</v>
      </c>
      <c r="AA17" s="227" t="str">
        <f>IF(SK합산단가입력!Z12=입력용!Z17,"블루",IF(SK합산단가입력!AA12=입력용!Z17,"MSC","한음"))</f>
        <v>블루</v>
      </c>
      <c r="AB17" s="33">
        <f>MAX(SK합산단가입력!AD12:AF12)</f>
        <v>230000</v>
      </c>
      <c r="AC17" s="227" t="str">
        <f>IF(SK합산단가입력!AD12=입력용!AB17,"블루",IF(SK합산단가입력!AE12=입력용!AB17,"MSC","MSC"))</f>
        <v>블루</v>
      </c>
      <c r="AD17" s="327">
        <f>MAX(SK합산단가입력!AG12:AI12)</f>
        <v>400000</v>
      </c>
      <c r="AE17" s="227" t="str">
        <f>IF(SK합산단가입력!AG12=입력용!AD17,"블루",IF(SK합산단가입력!AH12=입력용!AD17,"MSC","한음"))</f>
        <v>블루</v>
      </c>
      <c r="AF17" s="309"/>
      <c r="AG17" s="327">
        <f>MAX('KT 합산단가입력'!Y12:AA12)</f>
        <v>460000</v>
      </c>
      <c r="AH17" s="227" t="str">
        <f>IF('KT 합산단가입력'!Y12=입력용!AG17,"MNS",IF('KT 합산단가입력'!Z12=입력용!AG17,"세이프","이룸"))</f>
        <v>이룸</v>
      </c>
      <c r="AI17" s="327">
        <f>MAX('KT 합산단가입력'!AB12:AD12)</f>
        <v>490000</v>
      </c>
      <c r="AJ17" s="221" t="str">
        <f>IF('KT 합산단가입력'!AB12=입력용!AI17,"MNS",IF('KT 합산단가입력'!AC12=입력용!AI17,"세이프","이룸"))</f>
        <v>이룸</v>
      </c>
      <c r="AK17" s="33">
        <f>MAX('KT 합산단가입력'!AF12:AH12)</f>
        <v>450000</v>
      </c>
      <c r="AL17" s="227" t="str">
        <f>IF('KT 합산단가입력'!AF12=입력용!AK17,"MNS",IF('KT 합산단가입력'!AG12=입력용!AK17,"세이프","이룸"))</f>
        <v>이룸</v>
      </c>
      <c r="AM17" s="327">
        <f>MAX('KT 합산단가입력'!AI12:AK12)</f>
        <v>480000</v>
      </c>
      <c r="AN17" s="221" t="str">
        <f>IF('KT 합산단가입력'!AI12=입력용!AM17,"MNS",IF('KT 합산단가입력'!AJ12=입력용!AM17,"세이프","이룸"))</f>
        <v>이룸</v>
      </c>
      <c r="AO17" s="309"/>
      <c r="AP17" s="269">
        <f>MAX('LG 합산단가입력'!Z12:AB12)</f>
        <v>620000</v>
      </c>
      <c r="AQ17" s="265" t="str">
        <f>IF('LG 합산단가입력'!Z12=입력용!AP17,"마라톤",IF('LG 합산단가입력'!AA12=입력용!AP17,"골드","충청"))</f>
        <v>마라톤</v>
      </c>
      <c r="AR17" s="327">
        <f>MAX('LG 합산단가입력'!AC12:AE12)</f>
        <v>610000</v>
      </c>
      <c r="AS17" s="221" t="str">
        <f>IF('LG 합산단가입력'!AC12=입력용!AR17,"마라톤",IF('LG 합산단가입력'!AD12=입력용!AR17,"골드","충청"))</f>
        <v>마라톤</v>
      </c>
      <c r="AT17" s="33">
        <f>MAX('LG 합산단가입력'!AG12:AI12)</f>
        <v>680000</v>
      </c>
      <c r="AU17" s="227" t="str">
        <f>IF('LG 합산단가입력'!AG12=입력용!AT17,"마라톤",IF('LG 합산단가입력'!AH12=입력용!AT17,"골드","충청"))</f>
        <v>마라톤</v>
      </c>
      <c r="AV17" s="232">
        <f>MAX('LG 합산단가입력'!AJ12:AL12)</f>
        <v>670000</v>
      </c>
      <c r="AW17" s="227" t="str">
        <f>IF('LG 합산단가입력'!AJ12=입력용!AV17,"마라톤",IF('LG 합산단가입력'!AK12=입력용!AV17,"골드","충청"))</f>
        <v>마라톤</v>
      </c>
    </row>
    <row r="18" spans="2:49" ht="23.1" customHeight="1">
      <c r="B18" s="987"/>
      <c r="C18" s="241" t="s">
        <v>716</v>
      </c>
      <c r="D18" s="908">
        <v>1797400</v>
      </c>
      <c r="E18" s="909"/>
      <c r="F18" s="560">
        <v>190000</v>
      </c>
      <c r="G18" s="451"/>
      <c r="H18" s="452">
        <f t="shared" si="7"/>
        <v>1317400</v>
      </c>
      <c r="I18" s="150">
        <f t="shared" si="8"/>
        <v>1377400</v>
      </c>
      <c r="J18" s="560">
        <v>201000</v>
      </c>
      <c r="K18" s="451"/>
      <c r="L18" s="452">
        <f t="shared" si="9"/>
        <v>1176400</v>
      </c>
      <c r="M18" s="452">
        <f t="shared" si="10"/>
        <v>1166400</v>
      </c>
      <c r="N18" s="560">
        <v>204000</v>
      </c>
      <c r="O18" s="233"/>
      <c r="P18" s="69">
        <f t="shared" si="11"/>
        <v>973400</v>
      </c>
      <c r="Q18" s="234">
        <f t="shared" si="12"/>
        <v>913400</v>
      </c>
      <c r="R18" s="235">
        <v>0</v>
      </c>
      <c r="S18" s="235">
        <v>0</v>
      </c>
      <c r="T18" s="235">
        <v>0</v>
      </c>
      <c r="U18" s="235">
        <v>0</v>
      </c>
      <c r="V18" s="235">
        <v>0</v>
      </c>
      <c r="W18" s="235">
        <v>0</v>
      </c>
      <c r="X18" s="33">
        <f>MAX(SK합산단가입력!W13:Y13)</f>
        <v>290000</v>
      </c>
      <c r="Y18" s="227" t="str">
        <f>IF(SK합산단가입력!W13=입력용!X18,"블루",IF(SK합산단가입력!X13=입력용!X18,"MSC","한음"))</f>
        <v>블루</v>
      </c>
      <c r="Z18" s="33">
        <f>MAX(SK합산단가입력!Z13:AB13)</f>
        <v>510000</v>
      </c>
      <c r="AA18" s="227" t="str">
        <f>IF(SK합산단가입력!Z13=입력용!Z18,"블루",IF(SK합산단가입력!AA13=입력용!Z18,"MSC","한음"))</f>
        <v>블루</v>
      </c>
      <c r="AB18" s="33">
        <f>MAX(SK합산단가입력!AD13:AF13)</f>
        <v>230000</v>
      </c>
      <c r="AC18" s="227" t="str">
        <f>IF(SK합산단가입력!AD13=입력용!AB18,"블루",IF(SK합산단가입력!AE13=입력용!AB18,"MSC","MSC"))</f>
        <v>블루</v>
      </c>
      <c r="AD18" s="327">
        <f>MAX(SK합산단가입력!AG13:AI13)</f>
        <v>430000</v>
      </c>
      <c r="AE18" s="227" t="str">
        <f>IF(SK합산단가입력!AG13=입력용!AD18,"블루",IF(SK합산단가입력!AH13=입력용!AD18,"MSC","한음"))</f>
        <v>블루</v>
      </c>
      <c r="AF18" s="309"/>
      <c r="AG18" s="327">
        <f>MAX('KT 합산단가입력'!Y13:AA13)</f>
        <v>420000</v>
      </c>
      <c r="AH18" s="227" t="str">
        <f>IF('KT 합산단가입력'!Y13=입력용!AG18,"MNS",IF('KT 합산단가입력'!Z13=입력용!AG18,"세이프","이룸"))</f>
        <v>MNS</v>
      </c>
      <c r="AI18" s="327">
        <f>MAX('KT 합산단가입력'!AB13:AD13)</f>
        <v>450000</v>
      </c>
      <c r="AJ18" s="221" t="str">
        <f>IF('KT 합산단가입력'!AB13=입력용!AI18,"MNS",IF('KT 합산단가입력'!AC13=입력용!AI18,"세이프","이룸"))</f>
        <v>MNS</v>
      </c>
      <c r="AK18" s="33">
        <f>MAX('KT 합산단가입력'!AF13:AH13)</f>
        <v>430000</v>
      </c>
      <c r="AL18" s="227" t="str">
        <f>IF('KT 합산단가입력'!AF13=입력용!AK18,"MNS",IF('KT 합산단가입력'!AG13=입력용!AK18,"세이프","이룸"))</f>
        <v>MNS</v>
      </c>
      <c r="AM18" s="327">
        <f>MAX('KT 합산단가입력'!AI13:AK13)</f>
        <v>460000</v>
      </c>
      <c r="AN18" s="221" t="str">
        <f>IF('KT 합산단가입력'!AI13=입력용!AM18,"MNS",IF('KT 합산단가입력'!AJ13=입력용!AM18,"세이프","이룸"))</f>
        <v>MNS</v>
      </c>
      <c r="AO18" s="309"/>
      <c r="AP18" s="269">
        <f>MAX('LG 합산단가입력'!Z13:AB13)</f>
        <v>620000</v>
      </c>
      <c r="AQ18" s="265" t="str">
        <f>IF('LG 합산단가입력'!Z13=입력용!AP18,"마라톤",IF('LG 합산단가입력'!AA13=입력용!AP18,"골드","충청"))</f>
        <v>마라톤</v>
      </c>
      <c r="AR18" s="327">
        <f>MAX('LG 합산단가입력'!AC13:AE13)</f>
        <v>610000</v>
      </c>
      <c r="AS18" s="221" t="str">
        <f>IF('LG 합산단가입력'!AC13=입력용!AR18,"마라톤",IF('LG 합산단가입력'!AD13=입력용!AR18,"골드","충청"))</f>
        <v>마라톤</v>
      </c>
      <c r="AT18" s="33">
        <f>MAX('LG 합산단가입력'!AG13:AI13)</f>
        <v>680000</v>
      </c>
      <c r="AU18" s="227" t="str">
        <f>IF('LG 합산단가입력'!AG13=입력용!AT18,"마라톤",IF('LG 합산단가입력'!AH13=입력용!AT18,"골드","충청"))</f>
        <v>마라톤</v>
      </c>
      <c r="AV18" s="232">
        <f>MAX('LG 합산단가입력'!AJ13:AL13)</f>
        <v>670000</v>
      </c>
      <c r="AW18" s="227" t="str">
        <f>IF('LG 합산단가입력'!AJ13=입력용!AV18,"마라톤",IF('LG 합산단가입력'!AK13=입력용!AV18,"골드","충청"))</f>
        <v>마라톤</v>
      </c>
    </row>
    <row r="19" spans="2:49" ht="23.1" customHeight="1">
      <c r="B19" s="987"/>
      <c r="C19" s="241" t="s">
        <v>252</v>
      </c>
      <c r="D19" s="982">
        <v>1155000</v>
      </c>
      <c r="E19" s="983"/>
      <c r="F19" s="560">
        <v>190000</v>
      </c>
      <c r="G19" s="560"/>
      <c r="H19" s="452">
        <f t="shared" si="0"/>
        <v>605000</v>
      </c>
      <c r="I19" s="150">
        <f t="shared" si="1"/>
        <v>655000</v>
      </c>
      <c r="J19" s="560">
        <v>201000</v>
      </c>
      <c r="K19" s="451"/>
      <c r="L19" s="452">
        <f t="shared" si="2"/>
        <v>514000</v>
      </c>
      <c r="M19" s="452">
        <f t="shared" si="3"/>
        <v>624000</v>
      </c>
      <c r="N19" s="560">
        <v>204000</v>
      </c>
      <c r="O19" s="233"/>
      <c r="P19" s="69">
        <f t="shared" si="6"/>
        <v>361000</v>
      </c>
      <c r="Q19" s="234">
        <f t="shared" si="4"/>
        <v>321000</v>
      </c>
      <c r="R19" s="235">
        <v>0</v>
      </c>
      <c r="S19" s="235">
        <v>0</v>
      </c>
      <c r="T19" s="235">
        <v>0</v>
      </c>
      <c r="U19" s="235">
        <v>0</v>
      </c>
      <c r="V19" s="235">
        <v>0</v>
      </c>
      <c r="W19" s="235">
        <v>0</v>
      </c>
      <c r="X19" s="33">
        <f>MAX(SK합산단가입력!W14:Y14)</f>
        <v>360000</v>
      </c>
      <c r="Y19" s="227" t="str">
        <f>IF(SK합산단가입력!W14=입력용!X19,"블루",IF(SK합산단가입력!X14=입력용!X19,"MSC","한음"))</f>
        <v>MSC</v>
      </c>
      <c r="Z19" s="33">
        <f>MAX(SK합산단가입력!Z14:AB14)</f>
        <v>410000</v>
      </c>
      <c r="AA19" s="227" t="str">
        <f>IF(SK합산단가입력!Z14=입력용!Z19,"블루",IF(SK합산단가입력!AA14=입력용!Z19,"MSC","한음"))</f>
        <v>MSC</v>
      </c>
      <c r="AB19" s="33">
        <f>MAX(SK합산단가입력!AD14:AF14)</f>
        <v>310000</v>
      </c>
      <c r="AC19" s="227" t="str">
        <f>IF(SK합산단가입력!AD14=입력용!AB19,"블루",IF(SK합산단가입력!AE14=입력용!AB19,"MSC","MSC"))</f>
        <v>MSC</v>
      </c>
      <c r="AD19" s="327">
        <f>MAX(SK합산단가입력!AG14:AI14)</f>
        <v>360000</v>
      </c>
      <c r="AE19" s="227" t="str">
        <f>IF(SK합산단가입력!AG14=입력용!AD19,"블루",IF(SK합산단가입력!AH14=입력용!AD19,"MSC","한음"))</f>
        <v>MSC</v>
      </c>
      <c r="AF19" s="309" t="str">
        <f t="shared" si="5"/>
        <v>갤럭시 S25</v>
      </c>
      <c r="AG19" s="327">
        <f>MAX('KT 합산단가입력'!Y14:AA14)</f>
        <v>440000</v>
      </c>
      <c r="AH19" s="227" t="str">
        <f>IF('KT 합산단가입력'!Y14=입력용!AG19,"MNS",IF('KT 합산단가입력'!Z14=입력용!AG19,"세이프","이룸"))</f>
        <v>MNS</v>
      </c>
      <c r="AI19" s="327">
        <f>MAX('KT 합산단가입력'!AB14:AD14)</f>
        <v>470000</v>
      </c>
      <c r="AJ19" s="221" t="str">
        <f>IF('KT 합산단가입력'!AB14=입력용!AI19,"MNS",IF('KT 합산단가입력'!AC14=입력용!AI19,"세이프","이룸"))</f>
        <v>MNS</v>
      </c>
      <c r="AK19" s="33">
        <f>MAX('KT 합산단가입력'!AF14:AH14)</f>
        <v>330000</v>
      </c>
      <c r="AL19" s="227" t="str">
        <f>IF('KT 합산단가입력'!AF14=입력용!AK19,"MNS",IF('KT 합산단가입력'!AG14=입력용!AK19,"세이프","이룸"))</f>
        <v>이룸</v>
      </c>
      <c r="AM19" s="327">
        <f>MAX('KT 합산단가입력'!AI14:AK14)</f>
        <v>360000</v>
      </c>
      <c r="AN19" s="221" t="str">
        <f>IF('KT 합산단가입력'!AI14=입력용!AM19,"MNS",IF('KT 합산단가입력'!AJ14=입력용!AM19,"세이프","이룸"))</f>
        <v>이룸</v>
      </c>
      <c r="AO19" s="309" t="str">
        <f>C19</f>
        <v>갤럭시 S25</v>
      </c>
      <c r="AP19" s="269">
        <f>MAX('LG 합산단가입력'!Z14:AB14)</f>
        <v>590000</v>
      </c>
      <c r="AQ19" s="265" t="str">
        <f>IF('LG 합산단가입력'!Z14=입력용!AP19,"마라톤",IF('LG 합산단가입력'!AA14=입력용!AP19,"골드","충청"))</f>
        <v>충청</v>
      </c>
      <c r="AR19" s="327">
        <f>MAX('LG 합산단가입력'!AC14:AE14)</f>
        <v>590000</v>
      </c>
      <c r="AS19" s="221" t="str">
        <f>IF('LG 합산단가입력'!AC14=입력용!AR19,"마라톤",IF('LG 합산단가입력'!AD14=입력용!AR19,"골드","충청"))</f>
        <v>충청</v>
      </c>
      <c r="AT19" s="33">
        <f>MAX('LG 합산단가입력'!AG14:AI14)</f>
        <v>630000</v>
      </c>
      <c r="AU19" s="227" t="str">
        <f>IF('LG 합산단가입력'!AG14=입력용!AT19,"마라톤",IF('LG 합산단가입력'!AH14=입력용!AT19,"골드","충청"))</f>
        <v>충청</v>
      </c>
      <c r="AV19" s="232">
        <f>MAX('LG 합산단가입력'!AJ14:AL14)</f>
        <v>630000</v>
      </c>
      <c r="AW19" s="227" t="str">
        <f>IF('LG 합산단가입력'!AJ14=입력용!AV19,"마라톤",IF('LG 합산단가입력'!AK14=입력용!AV19,"골드","충청"))</f>
        <v>충청</v>
      </c>
    </row>
    <row r="20" spans="2:49" ht="23.1" customHeight="1">
      <c r="B20" s="987"/>
      <c r="C20" s="241" t="s">
        <v>253</v>
      </c>
      <c r="D20" s="982">
        <v>1353000</v>
      </c>
      <c r="E20" s="983"/>
      <c r="F20" s="560">
        <v>190000</v>
      </c>
      <c r="G20" s="560"/>
      <c r="H20" s="452">
        <f t="shared" si="0"/>
        <v>943000</v>
      </c>
      <c r="I20" s="150">
        <f t="shared" si="1"/>
        <v>1003000</v>
      </c>
      <c r="J20" s="560">
        <v>201000</v>
      </c>
      <c r="K20" s="451"/>
      <c r="L20" s="452">
        <f t="shared" si="2"/>
        <v>1072000</v>
      </c>
      <c r="M20" s="452">
        <f t="shared" si="3"/>
        <v>1072000</v>
      </c>
      <c r="N20" s="560">
        <v>204000</v>
      </c>
      <c r="O20" s="157"/>
      <c r="P20" s="69">
        <f t="shared" si="6"/>
        <v>1039000</v>
      </c>
      <c r="Q20" s="234">
        <f t="shared" si="4"/>
        <v>1039000</v>
      </c>
      <c r="R20" s="235">
        <v>0</v>
      </c>
      <c r="S20" s="235">
        <v>0</v>
      </c>
      <c r="T20" s="235">
        <v>0</v>
      </c>
      <c r="U20" s="235">
        <v>0</v>
      </c>
      <c r="V20" s="235">
        <v>0</v>
      </c>
      <c r="W20" s="235">
        <v>0</v>
      </c>
      <c r="X20" s="33">
        <f>MAX(SK합산단가입력!W15:Y15)</f>
        <v>220000</v>
      </c>
      <c r="Y20" s="227" t="str">
        <f>IF(SK합산단가입력!W15=입력용!X20,"블루",IF(SK합산단가입력!X15=입력용!X20,"MSC","한음"))</f>
        <v>블루</v>
      </c>
      <c r="Z20" s="33">
        <f>MAX(SK합산단가입력!Z15:AB15)</f>
        <v>270000</v>
      </c>
      <c r="AA20" s="227" t="str">
        <f>IF(SK합산단가입력!Z15=입력용!Z20,"블루",IF(SK합산단가입력!AA15=입력용!Z20,"MSC","한음"))</f>
        <v>블루</v>
      </c>
      <c r="AB20" s="33">
        <f>MAX(SK합산단가입력!AD15:AF15)</f>
        <v>160000</v>
      </c>
      <c r="AC20" s="227" t="str">
        <f>IF(SK합산단가입력!AD15=입력용!AB20,"블루",IF(SK합산단가입력!AE15=입력용!AB20,"MSC","MSC"))</f>
        <v>블루</v>
      </c>
      <c r="AD20" s="327">
        <f>MAX(SK합산단가입력!AG15:AI15)</f>
        <v>210000</v>
      </c>
      <c r="AE20" s="227" t="str">
        <f>IF(SK합산단가입력!AG15=입력용!AD20,"블루",IF(SK합산단가입력!AH15=입력용!AD20,"MSC","한음"))</f>
        <v>블루</v>
      </c>
      <c r="AF20" s="309" t="str">
        <f t="shared" si="5"/>
        <v>갤럭시 S25+</v>
      </c>
      <c r="AG20" s="327">
        <f>MAX('KT 합산단가입력'!Y15:AA15)</f>
        <v>80000</v>
      </c>
      <c r="AH20" s="227" t="str">
        <f>IF('KT 합산단가입력'!Y15=입력용!AG20,"MNS",IF('KT 합산단가입력'!Z15=입력용!AG20,"세이프","이룸"))</f>
        <v>세이프</v>
      </c>
      <c r="AI20" s="327">
        <f>MAX('KT 합산단가입력'!AB15:AD15)</f>
        <v>80000</v>
      </c>
      <c r="AJ20" s="221" t="str">
        <f>IF('KT 합산단가입력'!AB15=입력용!AI20,"MNS",IF('KT 합산단가입력'!AC15=입력용!AI20,"세이프","이룸"))</f>
        <v>세이프</v>
      </c>
      <c r="AK20" s="33">
        <f>MAX('KT 합산단가입력'!AF15:AH15)</f>
        <v>80000</v>
      </c>
      <c r="AL20" s="227" t="str">
        <f>IF('KT 합산단가입력'!AF15=입력용!AK20,"MNS",IF('KT 합산단가입력'!AG15=입력용!AK20,"세이프","이룸"))</f>
        <v>세이프</v>
      </c>
      <c r="AM20" s="327">
        <f>MAX('KT 합산단가입력'!AI15:AK15)</f>
        <v>80000</v>
      </c>
      <c r="AN20" s="221" t="str">
        <f>IF('KT 합산단가입력'!AI15=입력용!AM20,"MNS",IF('KT 합산단가입력'!AJ15=입력용!AM20,"세이프","이룸"))</f>
        <v>세이프</v>
      </c>
      <c r="AO20" s="309" t="str">
        <f t="shared" ref="AO20:AO38" si="13">C20</f>
        <v>갤럭시 S25+</v>
      </c>
      <c r="AP20" s="269">
        <f>MAX('LG 합산단가입력'!Z15:AB15)</f>
        <v>110000</v>
      </c>
      <c r="AQ20" s="265" t="str">
        <f>IF('LG 합산단가입력'!Z15=입력용!AP20,"마라톤",IF('LG 합산단가입력'!AA15=입력용!AP20,"골드","충청"))</f>
        <v>마라톤</v>
      </c>
      <c r="AR20" s="327">
        <f>MAX('LG 합산단가입력'!AC15:AE15)</f>
        <v>100000</v>
      </c>
      <c r="AS20" s="221" t="str">
        <f>IF('LG 합산단가입력'!AC15=입력용!AR20,"마라톤",IF('LG 합산단가입력'!AD15=입력용!AR20,"골드","충청"))</f>
        <v>마라톤</v>
      </c>
      <c r="AT20" s="33">
        <f>MAX('LG 합산단가입력'!AG15:AI15)</f>
        <v>110000</v>
      </c>
      <c r="AU20" s="227" t="str">
        <f>IF('LG 합산단가입력'!AG15=입력용!AT20,"마라톤",IF('LG 합산단가입력'!AH15=입력용!AT20,"골드","충청"))</f>
        <v>골드</v>
      </c>
      <c r="AV20" s="232">
        <f>MAX('LG 합산단가입력'!AJ15:AL15)</f>
        <v>100000</v>
      </c>
      <c r="AW20" s="227" t="str">
        <f>IF('LG 합산단가입력'!AJ15=입력용!AV20,"마라톤",IF('LG 합산단가입력'!AK15=입력용!AV20,"골드","충청"))</f>
        <v>골드</v>
      </c>
    </row>
    <row r="21" spans="2:49" ht="23.1" customHeight="1">
      <c r="B21" s="987"/>
      <c r="C21" s="241" t="s">
        <v>254</v>
      </c>
      <c r="D21" s="982">
        <v>1698400</v>
      </c>
      <c r="E21" s="983"/>
      <c r="F21" s="560">
        <v>190000</v>
      </c>
      <c r="G21" s="560"/>
      <c r="H21" s="452">
        <f t="shared" si="0"/>
        <v>1148400</v>
      </c>
      <c r="I21" s="150">
        <f t="shared" si="1"/>
        <v>1198400</v>
      </c>
      <c r="J21" s="560">
        <v>201000</v>
      </c>
      <c r="K21" s="451"/>
      <c r="L21" s="452">
        <f t="shared" si="2"/>
        <v>1057400</v>
      </c>
      <c r="M21" s="452">
        <f t="shared" si="3"/>
        <v>1167400</v>
      </c>
      <c r="N21" s="560">
        <v>204000</v>
      </c>
      <c r="O21" s="157"/>
      <c r="P21" s="69">
        <f t="shared" si="6"/>
        <v>944400</v>
      </c>
      <c r="Q21" s="234">
        <f t="shared" si="4"/>
        <v>1074400</v>
      </c>
      <c r="R21" s="235">
        <v>0</v>
      </c>
      <c r="S21" s="235">
        <v>0</v>
      </c>
      <c r="T21" s="235">
        <v>0</v>
      </c>
      <c r="U21" s="235">
        <v>0</v>
      </c>
      <c r="V21" s="235">
        <v>0</v>
      </c>
      <c r="W21" s="235">
        <v>0</v>
      </c>
      <c r="X21" s="33">
        <f>MAX(SK합산단가입력!W16:Y16)</f>
        <v>360000</v>
      </c>
      <c r="Y21" s="227" t="str">
        <f>IF(SK합산단가입력!W16=입력용!X21,"블루",IF(SK합산단가입력!X16=입력용!X21,"MSC","한음"))</f>
        <v>MSC</v>
      </c>
      <c r="Z21" s="33">
        <f>MAX(SK합산단가입력!Z16:AB16)</f>
        <v>410000</v>
      </c>
      <c r="AA21" s="227" t="str">
        <f>IF(SK합산단가입력!Z16=입력용!Z21,"블루",IF(SK합산단가입력!AA16=입력용!Z21,"MSC","한음"))</f>
        <v>MSC</v>
      </c>
      <c r="AB21" s="33">
        <f>MAX(SK합산단가입력!AD16:AF16)</f>
        <v>310000</v>
      </c>
      <c r="AC21" s="227" t="str">
        <f>IF(SK합산단가입력!AD16=입력용!AB21,"블루",IF(SK합산단가입력!AE16=입력용!AB21,"MSC","MSC"))</f>
        <v>MSC</v>
      </c>
      <c r="AD21" s="327">
        <f>MAX(SK합산단가입력!AG16:AI16)</f>
        <v>360000</v>
      </c>
      <c r="AE21" s="227" t="str">
        <f>IF(SK합산단가입력!AG16=입력용!AD21,"블루",IF(SK합산단가입력!AH16=입력용!AD21,"MSC","한음"))</f>
        <v>MSC</v>
      </c>
      <c r="AF21" s="309" t="str">
        <f t="shared" si="5"/>
        <v>갤럭시 S25 울트라</v>
      </c>
      <c r="AG21" s="327">
        <f>MAX('KT 합산단가입력'!Y16:AA16)</f>
        <v>440000</v>
      </c>
      <c r="AH21" s="227" t="str">
        <f>IF('KT 합산단가입력'!Y16=입력용!AG21,"MNS",IF('KT 합산단가입력'!Z16=입력용!AG21,"세이프","이룸"))</f>
        <v>MNS</v>
      </c>
      <c r="AI21" s="327">
        <f>MAX('KT 합산단가입력'!AB16:AD16)</f>
        <v>470000</v>
      </c>
      <c r="AJ21" s="221" t="str">
        <f>IF('KT 합산단가입력'!AB16=입력용!AI21,"MNS",IF('KT 합산단가입력'!AC16=입력용!AI21,"세이프","이룸"))</f>
        <v>MNS</v>
      </c>
      <c r="AK21" s="33">
        <f>MAX('KT 합산단가입력'!AF16:AH16)</f>
        <v>330000</v>
      </c>
      <c r="AL21" s="227" t="str">
        <f>IF('KT 합산단가입력'!AF16=입력용!AK21,"MNS",IF('KT 합산단가입력'!AG16=입력용!AK21,"세이프","이룸"))</f>
        <v>이룸</v>
      </c>
      <c r="AM21" s="327">
        <f>MAX('KT 합산단가입력'!AI16:AK16)</f>
        <v>360000</v>
      </c>
      <c r="AN21" s="221" t="str">
        <f>IF('KT 합산단가입력'!AI16=입력용!AM21,"MNS",IF('KT 합산단가입력'!AJ16=입력용!AM21,"세이프","이룸"))</f>
        <v>이룸</v>
      </c>
      <c r="AO21" s="309" t="str">
        <f t="shared" si="13"/>
        <v>갤럭시 S25 울트라</v>
      </c>
      <c r="AP21" s="269">
        <f>MAX('LG 합산단가입력'!Z16:AB16)</f>
        <v>550000</v>
      </c>
      <c r="AQ21" s="265" t="str">
        <f>IF('LG 합산단가입력'!Z16=입력용!AP21,"마라톤",IF('LG 합산단가입력'!AA16=입력용!AP21,"골드","충청"))</f>
        <v>마라톤</v>
      </c>
      <c r="AR21" s="327">
        <f>MAX('LG 합산단가입력'!AC16:AE16)</f>
        <v>540000</v>
      </c>
      <c r="AS21" s="221" t="str">
        <f>IF('LG 합산단가입력'!AC16=입력용!AR21,"마라톤",IF('LG 합산단가입력'!AD16=입력용!AR21,"골드","충청"))</f>
        <v>마라톤</v>
      </c>
      <c r="AT21" s="33">
        <f>MAX('LG 합산단가입력'!AG16:AI16)</f>
        <v>420000</v>
      </c>
      <c r="AU21" s="227" t="str">
        <f>IF('LG 합산단가입력'!AG16=입력용!AT21,"마라톤",IF('LG 합산단가입력'!AH16=입력용!AT21,"골드","충청"))</f>
        <v>마라톤</v>
      </c>
      <c r="AV21" s="232">
        <f>MAX('LG 합산단가입력'!AJ16:AL16)</f>
        <v>410000</v>
      </c>
      <c r="AW21" s="227" t="str">
        <f>IF('LG 합산단가입력'!AJ16=입력용!AV21,"마라톤",IF('LG 합산단가입력'!AK16=입력용!AV21,"골드","충청"))</f>
        <v>마라톤</v>
      </c>
    </row>
    <row r="22" spans="2:49" ht="23.1" customHeight="1">
      <c r="B22" s="987"/>
      <c r="C22" s="241" t="s">
        <v>262</v>
      </c>
      <c r="D22" s="982">
        <v>1496000</v>
      </c>
      <c r="E22" s="983"/>
      <c r="F22" s="560">
        <v>600000</v>
      </c>
      <c r="G22" s="560"/>
      <c r="H22" s="452">
        <f t="shared" si="0"/>
        <v>426000</v>
      </c>
      <c r="I22" s="150">
        <f>SUM(D22-F22)-SUM(AB22-S22)</f>
        <v>476000</v>
      </c>
      <c r="J22" s="560">
        <v>600000</v>
      </c>
      <c r="K22" s="560"/>
      <c r="L22" s="452">
        <f t="shared" si="2"/>
        <v>376000</v>
      </c>
      <c r="M22" s="452">
        <f>SUM(D22-J22)-SUM(AK22-U22)</f>
        <v>296000</v>
      </c>
      <c r="N22" s="560">
        <v>600000</v>
      </c>
      <c r="O22" s="97"/>
      <c r="P22" s="69">
        <f t="shared" si="6"/>
        <v>246000</v>
      </c>
      <c r="Q22" s="234">
        <f>SUM(D22-N22)-SUM(AT22-W22)</f>
        <v>206000</v>
      </c>
      <c r="R22" s="235">
        <v>0</v>
      </c>
      <c r="S22" s="235">
        <v>0</v>
      </c>
      <c r="T22" s="235">
        <v>0</v>
      </c>
      <c r="U22" s="235">
        <v>0</v>
      </c>
      <c r="V22" s="235">
        <v>0</v>
      </c>
      <c r="W22" s="235">
        <v>0</v>
      </c>
      <c r="X22" s="33">
        <f>MAX(SK합산단가입력!W17:Y17)</f>
        <v>470000</v>
      </c>
      <c r="Y22" s="227" t="str">
        <f>IF(SK합산단가입력!W17=입력용!X22,"블루",IF(SK합산단가입력!X17=입력용!X22,"MSC","한음"))</f>
        <v>MSC</v>
      </c>
      <c r="Z22" s="33">
        <f>MAX(SK합산단가입력!Z17:AB17)</f>
        <v>300000</v>
      </c>
      <c r="AA22" s="227" t="str">
        <f>IF(SK합산단가입력!Z17=입력용!Z22,"블루",IF(SK합산단가입력!AA17=입력용!Z22,"MSC","한음"))</f>
        <v>블루</v>
      </c>
      <c r="AB22" s="33">
        <f>MAX(SK합산단가입력!AD17:AF17)</f>
        <v>420000</v>
      </c>
      <c r="AC22" s="227" t="str">
        <f>IF(SK합산단가입력!AD17=입력용!AB22,"블루",IF(SK합산단가입력!AE17=입력용!AB22,"MSC","MSC"))</f>
        <v>MSC</v>
      </c>
      <c r="AD22" s="327">
        <f>MAX(SK합산단가입력!AG17:AI17)</f>
        <v>240000</v>
      </c>
      <c r="AE22" s="227" t="str">
        <f>IF(SK합산단가입력!AG17=입력용!AD22,"블루",IF(SK합산단가입력!AH17=입력용!AD22,"MSC","한음"))</f>
        <v>블루</v>
      </c>
      <c r="AF22" s="309" t="str">
        <f t="shared" si="5"/>
        <v>갤럭시 S25 엣지</v>
      </c>
      <c r="AG22" s="327">
        <f>MAX('KT 합산단가입력'!Y17:AA17)</f>
        <v>520000</v>
      </c>
      <c r="AH22" s="227" t="str">
        <f>IF('KT 합산단가입력'!Y17=입력용!AG22,"MNS",IF('KT 합산단가입력'!Z17=입력용!AG22,"세이프","이룸"))</f>
        <v>이룸</v>
      </c>
      <c r="AI22" s="327">
        <f>MAX('KT 합산단가입력'!AB17:AD17)</f>
        <v>550000</v>
      </c>
      <c r="AJ22" s="221" t="str">
        <f>IF('KT 합산단가입력'!AB17=입력용!AI22,"MNS",IF('KT 합산단가입력'!AC17=입력용!AI22,"세이프","이룸"))</f>
        <v>이룸</v>
      </c>
      <c r="AK22" s="33">
        <f>MAX('KT 합산단가입력'!AF17:AH17)</f>
        <v>600000</v>
      </c>
      <c r="AL22" s="227" t="str">
        <f>IF('KT 합산단가입력'!AF17=입력용!AK22,"MNS",IF('KT 합산단가입력'!AG17=입력용!AK22,"세이프","이룸"))</f>
        <v>MNS</v>
      </c>
      <c r="AM22" s="327">
        <f>MAX('KT 합산단가입력'!AI17:AK17)</f>
        <v>630000</v>
      </c>
      <c r="AN22" s="221" t="str">
        <f>IF('KT 합산단가입력'!AI17=입력용!AM22,"MNS",IF('KT 합산단가입력'!AJ17=입력용!AM22,"세이프","이룸"))</f>
        <v>MNS</v>
      </c>
      <c r="AO22" s="309" t="str">
        <f t="shared" si="13"/>
        <v>갤럭시 S25 엣지</v>
      </c>
      <c r="AP22" s="269">
        <f>MAX('LG 합산단가입력'!Z17:AB17)</f>
        <v>650000</v>
      </c>
      <c r="AQ22" s="265" t="str">
        <f>IF('LG 합산단가입력'!Z17=입력용!AP22,"마라톤",IF('LG 합산단가입력'!AA17=입력용!AP22,"골드","충청"))</f>
        <v>충청</v>
      </c>
      <c r="AR22" s="327">
        <f>MAX('LG 합산단가입력'!AC17:AE17)</f>
        <v>650000</v>
      </c>
      <c r="AS22" s="221" t="str">
        <f>IF('LG 합산단가입력'!AC17=입력용!AR22,"마라톤",IF('LG 합산단가입력'!AD17=입력용!AR22,"골드","충청"))</f>
        <v>충청</v>
      </c>
      <c r="AT22" s="33">
        <f>MAX('LG 합산단가입력'!AG17:AI17)</f>
        <v>690000</v>
      </c>
      <c r="AU22" s="227" t="str">
        <f>IF('LG 합산단가입력'!AG17=입력용!AT22,"마라톤",IF('LG 합산단가입력'!AH17=입력용!AT22,"골드","충청"))</f>
        <v>충청</v>
      </c>
      <c r="AV22" s="232">
        <f>MAX('LG 합산단가입력'!AJ17:AL17)</f>
        <v>690000</v>
      </c>
      <c r="AW22" s="227" t="str">
        <f>IF('LG 합산단가입력'!AJ17=입력용!AV22,"마라톤",IF('LG 합산단가입력'!AK17=입력용!AV22,"골드","충청"))</f>
        <v>충청</v>
      </c>
    </row>
    <row r="23" spans="2:49" ht="23.1" customHeight="1">
      <c r="B23" s="987"/>
      <c r="C23" s="242" t="s">
        <v>419</v>
      </c>
      <c r="D23" s="982">
        <v>1287000</v>
      </c>
      <c r="E23" s="983"/>
      <c r="F23" s="560">
        <v>450000</v>
      </c>
      <c r="G23" s="560"/>
      <c r="H23" s="452">
        <f t="shared" si="0"/>
        <v>267000</v>
      </c>
      <c r="I23" s="150">
        <f t="shared" si="1"/>
        <v>537000</v>
      </c>
      <c r="J23" s="560">
        <v>450000</v>
      </c>
      <c r="K23" s="233">
        <v>50000</v>
      </c>
      <c r="L23" s="452">
        <f t="shared" si="2"/>
        <v>117000</v>
      </c>
      <c r="M23" s="452">
        <f t="shared" si="3"/>
        <v>527000</v>
      </c>
      <c r="N23" s="560">
        <v>450000</v>
      </c>
      <c r="O23" s="233">
        <v>100000</v>
      </c>
      <c r="P23" s="69">
        <f t="shared" si="6"/>
        <v>-53000</v>
      </c>
      <c r="Q23" s="234">
        <f t="shared" si="4"/>
        <v>367000</v>
      </c>
      <c r="R23" s="235">
        <v>0</v>
      </c>
      <c r="S23" s="235">
        <v>0</v>
      </c>
      <c r="T23" s="235">
        <v>0</v>
      </c>
      <c r="U23" s="235">
        <v>0</v>
      </c>
      <c r="V23" s="235">
        <v>0</v>
      </c>
      <c r="W23" s="235">
        <v>0</v>
      </c>
      <c r="X23" s="33">
        <f>MAX(SK합산단가입력!W18:Y18)</f>
        <v>570000</v>
      </c>
      <c r="Y23" s="227" t="str">
        <f>IF(SK합산단가입력!W18=입력용!X23,"블루",IF(SK합산단가입력!X18=입력용!X23,"MSC","한음"))</f>
        <v>블루</v>
      </c>
      <c r="Z23" s="33">
        <f>MAX(SK합산단가입력!Z18:AB18)</f>
        <v>520000</v>
      </c>
      <c r="AA23" s="227" t="str">
        <f>IF(SK합산단가입력!Z18=입력용!Z23,"블루",IF(SK합산단가입력!AA18=입력용!Z23,"MSC","한음"))</f>
        <v>블루</v>
      </c>
      <c r="AB23" s="33">
        <f>MAX(SK합산단가입력!AD18:AF18)</f>
        <v>300000</v>
      </c>
      <c r="AC23" s="227" t="str">
        <f>IF(SK합산단가입력!AD18=입력용!AB23,"블루",IF(SK합산단가입력!AE18=입력용!AB23,"MSC","MSC"))</f>
        <v>블루</v>
      </c>
      <c r="AD23" s="327">
        <f>MAX(SK합산단가입력!AG18:AI18)</f>
        <v>250000</v>
      </c>
      <c r="AE23" s="227" t="str">
        <f>IF(SK합산단가입력!AG18=입력용!AD23,"블루",IF(SK합산단가입력!AH18=입력용!AD23,"MSC","한음"))</f>
        <v>블루</v>
      </c>
      <c r="AF23" s="309" t="str">
        <f t="shared" si="5"/>
        <v>아이폰17 256G</v>
      </c>
      <c r="AG23" s="327">
        <f>MAX('KT 합산단가입력'!Y18:AA18)</f>
        <v>670000</v>
      </c>
      <c r="AH23" s="227" t="str">
        <f>IF('KT 합산단가입력'!Y18=입력용!AG23,"MNS",IF('KT 합산단가입력'!Z18=입력용!AG23,"세이프","이룸"))</f>
        <v>MNS</v>
      </c>
      <c r="AI23" s="327">
        <f>MAX('KT 합산단가입력'!AB18:AD18)</f>
        <v>700000</v>
      </c>
      <c r="AJ23" s="221" t="str">
        <f>IF('KT 합산단가입력'!AB18=입력용!AI23,"MNS",IF('KT 합산단가입력'!AC18=입력용!AI23,"세이프","이룸"))</f>
        <v>MNS</v>
      </c>
      <c r="AK23" s="33">
        <f>MAX('KT 합산단가입력'!AF18:AH18)</f>
        <v>310000</v>
      </c>
      <c r="AL23" s="227" t="str">
        <f>IF('KT 합산단가입력'!AF18=입력용!AK23,"MNS",IF('KT 합산단가입력'!AG18=입력용!AK23,"세이프","이룸"))</f>
        <v>이룸</v>
      </c>
      <c r="AM23" s="327">
        <f>MAX('KT 합산단가입력'!AI18:AK18)</f>
        <v>340000</v>
      </c>
      <c r="AN23" s="221" t="str">
        <f>IF('KT 합산단가입력'!AI18=입력용!AM23,"MNS",IF('KT 합산단가입력'!AJ18=입력용!AM23,"세이프","이룸"))</f>
        <v>이룸</v>
      </c>
      <c r="AO23" s="309" t="str">
        <f t="shared" si="13"/>
        <v>아이폰17 256G</v>
      </c>
      <c r="AP23" s="269">
        <f>MAX('LG 합산단가입력'!Z18:AB18)</f>
        <v>790000</v>
      </c>
      <c r="AQ23" s="265" t="str">
        <f>IF('LG 합산단가입력'!Z18=입력용!AP23,"마라톤",IF('LG 합산단가입력'!AA18=입력용!AP23,"골드","충청"))</f>
        <v>마라톤</v>
      </c>
      <c r="AR23" s="327">
        <f>MAX('LG 합산단가입력'!AC18:AE18)</f>
        <v>780000</v>
      </c>
      <c r="AS23" s="221" t="str">
        <f>IF('LG 합산단가입력'!AC18=입력용!AR23,"마라톤",IF('LG 합산단가입력'!AD18=입력용!AR23,"골드","충청"))</f>
        <v>마라톤</v>
      </c>
      <c r="AT23" s="33">
        <f>MAX('LG 합산단가입력'!AG18:AI18)</f>
        <v>470000</v>
      </c>
      <c r="AU23" s="227" t="str">
        <f>IF('LG 합산단가입력'!AG18=입력용!AT23,"마라톤",IF('LG 합산단가입력'!AH18=입력용!AT23,"골드","충청"))</f>
        <v>마라톤</v>
      </c>
      <c r="AV23" s="232">
        <f>MAX('LG 합산단가입력'!AJ18:AL18)</f>
        <v>470000</v>
      </c>
      <c r="AW23" s="227" t="str">
        <f>IF('LG 합산단가입력'!AJ18=입력용!AV23,"마라톤",IF('LG 합산단가입력'!AK18=입력용!AV23,"골드","충청"))</f>
        <v>충청</v>
      </c>
    </row>
    <row r="24" spans="2:49" ht="23.1" customHeight="1">
      <c r="B24" s="987"/>
      <c r="C24" s="242" t="s">
        <v>417</v>
      </c>
      <c r="D24" s="982">
        <v>1584000</v>
      </c>
      <c r="E24" s="983"/>
      <c r="F24" s="560">
        <v>450000</v>
      </c>
      <c r="G24" s="560"/>
      <c r="H24" s="452">
        <f t="shared" si="0"/>
        <v>534000</v>
      </c>
      <c r="I24" s="150">
        <f t="shared" ref="I24" si="14">SUM(D24-F24)-SUM(AB24-S24)</f>
        <v>834000</v>
      </c>
      <c r="J24" s="560">
        <v>450000</v>
      </c>
      <c r="K24" s="233"/>
      <c r="L24" s="452">
        <f t="shared" ref="L24" si="15">SUM(D24-J24-K24)-SUM(AG24-T24)</f>
        <v>464000</v>
      </c>
      <c r="M24" s="452">
        <f t="shared" ref="M24" si="16">SUM(D24-J24)-SUM(AK24-U24)</f>
        <v>824000</v>
      </c>
      <c r="N24" s="560">
        <v>450000</v>
      </c>
      <c r="O24" s="233">
        <v>100000</v>
      </c>
      <c r="P24" s="69">
        <f t="shared" si="6"/>
        <v>244000</v>
      </c>
      <c r="Q24" s="234">
        <f t="shared" si="4"/>
        <v>664000</v>
      </c>
      <c r="R24" s="235">
        <v>0</v>
      </c>
      <c r="S24" s="235">
        <v>0</v>
      </c>
      <c r="T24" s="235">
        <v>0</v>
      </c>
      <c r="U24" s="235">
        <v>0</v>
      </c>
      <c r="V24" s="235">
        <v>0</v>
      </c>
      <c r="W24" s="235">
        <v>0</v>
      </c>
      <c r="X24" s="33">
        <f>MAX(SK합산단가입력!W19:Y19)</f>
        <v>600000</v>
      </c>
      <c r="Y24" s="227" t="str">
        <f>IF(SK합산단가입력!W19=입력용!X24,"블루",IF(SK합산단가입력!X19=입력용!X24,"MSC","한음"))</f>
        <v>블루</v>
      </c>
      <c r="Z24" s="33">
        <f>MAX(SK합산단가입력!Z19:AB19)</f>
        <v>550000</v>
      </c>
      <c r="AA24" s="227" t="str">
        <f>IF(SK합산단가입력!Z19=입력용!Z24,"블루",IF(SK합산단가입력!AA19=입력용!Z24,"MSC","한음"))</f>
        <v>블루</v>
      </c>
      <c r="AB24" s="33">
        <f>MAX(SK합산단가입력!AD19:AF19)</f>
        <v>300000</v>
      </c>
      <c r="AC24" s="227" t="str">
        <f>IF(SK합산단가입력!AD19=입력용!AB24,"블루",IF(SK합산단가입력!AE19=입력용!AB24,"MSC","MSC"))</f>
        <v>블루</v>
      </c>
      <c r="AD24" s="327">
        <f>MAX(SK합산단가입력!AG19:AI19)</f>
        <v>250000</v>
      </c>
      <c r="AE24" s="227" t="str">
        <f>IF(SK합산단가입력!AG19=입력용!AD24,"블루",IF(SK합산단가입력!AH19=입력용!AD24,"MSC","한음"))</f>
        <v>블루</v>
      </c>
      <c r="AF24" s="309" t="str">
        <f t="shared" si="5"/>
        <v>아이폰17 에어 256G</v>
      </c>
      <c r="AG24" s="327">
        <f>MAX('KT 합산단가입력'!Y19:AA19)</f>
        <v>670000</v>
      </c>
      <c r="AH24" s="227" t="str">
        <f>IF('KT 합산단가입력'!Y19=입력용!AG24,"MNS",IF('KT 합산단가입력'!Z19=입력용!AG24,"세이프","이룸"))</f>
        <v>MNS</v>
      </c>
      <c r="AI24" s="327">
        <f>MAX('KT 합산단가입력'!AB19:AD19)</f>
        <v>700000</v>
      </c>
      <c r="AJ24" s="221" t="str">
        <f>IF('KT 합산단가입력'!AB19=입력용!AI24,"MNS",IF('KT 합산단가입력'!AC19=입력용!AI24,"세이프","이룸"))</f>
        <v>MNS</v>
      </c>
      <c r="AK24" s="33">
        <f>MAX('KT 합산단가입력'!AF19:AH19)</f>
        <v>310000</v>
      </c>
      <c r="AL24" s="227" t="str">
        <f>IF('KT 합산단가입력'!AF19=입력용!AK24,"MNS",IF('KT 합산단가입력'!AG19=입력용!AK24,"세이프","이룸"))</f>
        <v>이룸</v>
      </c>
      <c r="AM24" s="327">
        <f>MAX('KT 합산단가입력'!AI19:AK19)</f>
        <v>340000</v>
      </c>
      <c r="AN24" s="221" t="str">
        <f>IF('KT 합산단가입력'!AI19=입력용!AM24,"MNS",IF('KT 합산단가입력'!AJ19=입력용!AM24,"세이프","이룸"))</f>
        <v>이룸</v>
      </c>
      <c r="AO24" s="309" t="str">
        <f t="shared" si="13"/>
        <v>아이폰17 에어 256G</v>
      </c>
      <c r="AP24" s="269">
        <f>MAX('LG 합산단가입력'!Z19:AB19)</f>
        <v>790000</v>
      </c>
      <c r="AQ24" s="265" t="str">
        <f>IF('LG 합산단가입력'!Z19=입력용!AP24,"마라톤",IF('LG 합산단가입력'!AA19=입력용!AP24,"골드","충청"))</f>
        <v>마라톤</v>
      </c>
      <c r="AR24" s="327">
        <f>MAX('LG 합산단가입력'!AC19:AE19)</f>
        <v>780000</v>
      </c>
      <c r="AS24" s="221" t="str">
        <f>IF('LG 합산단가입력'!AC19=입력용!AR24,"마라톤",IF('LG 합산단가입력'!AD19=입력용!AR24,"골드","충청"))</f>
        <v>마라톤</v>
      </c>
      <c r="AT24" s="33">
        <f>MAX('LG 합산단가입력'!AG19:AI19)</f>
        <v>470000</v>
      </c>
      <c r="AU24" s="227" t="str">
        <f>IF('LG 합산단가입력'!AG19=입력용!AT24,"마라톤",IF('LG 합산단가입력'!AH19=입력용!AT24,"골드","충청"))</f>
        <v>마라톤</v>
      </c>
      <c r="AV24" s="232">
        <f>MAX('LG 합산단가입력'!AJ19:AL19)</f>
        <v>470000</v>
      </c>
      <c r="AW24" s="227" t="str">
        <f>IF('LG 합산단가입력'!AJ19=입력용!AV24,"마라톤",IF('LG 합산단가입력'!AK19=입력용!AV24,"골드","충청"))</f>
        <v>충청</v>
      </c>
    </row>
    <row r="25" spans="2:49" ht="23.1" customHeight="1">
      <c r="B25" s="987"/>
      <c r="C25" s="242" t="s">
        <v>418</v>
      </c>
      <c r="D25" s="982">
        <v>1782000</v>
      </c>
      <c r="E25" s="983"/>
      <c r="F25" s="560">
        <v>450000</v>
      </c>
      <c r="G25" s="560"/>
      <c r="H25" s="452">
        <f t="shared" si="0"/>
        <v>812000</v>
      </c>
      <c r="I25" s="150">
        <f t="shared" si="1"/>
        <v>1032000</v>
      </c>
      <c r="J25" s="560">
        <v>450000</v>
      </c>
      <c r="K25" s="233"/>
      <c r="L25" s="452">
        <f t="shared" si="2"/>
        <v>662000</v>
      </c>
      <c r="M25" s="452">
        <f t="shared" si="3"/>
        <v>1022000</v>
      </c>
      <c r="N25" s="560">
        <v>450000</v>
      </c>
      <c r="O25" s="157">
        <v>100000</v>
      </c>
      <c r="P25" s="69">
        <f t="shared" si="6"/>
        <v>492000</v>
      </c>
      <c r="Q25" s="234">
        <f t="shared" si="4"/>
        <v>902000</v>
      </c>
      <c r="R25" s="235">
        <v>0</v>
      </c>
      <c r="S25" s="235">
        <v>0</v>
      </c>
      <c r="T25" s="235">
        <v>0</v>
      </c>
      <c r="U25" s="235">
        <v>0</v>
      </c>
      <c r="V25" s="235">
        <v>0</v>
      </c>
      <c r="W25" s="235">
        <v>0</v>
      </c>
      <c r="X25" s="33">
        <f>MAX(SK합산단가입력!W20:Y20)</f>
        <v>520000</v>
      </c>
      <c r="Y25" s="227" t="str">
        <f>IF(SK합산단가입력!W20=입력용!X25,"블루",IF(SK합산단가입력!X20=입력용!X25,"MSC","한음"))</f>
        <v>MSC</v>
      </c>
      <c r="Z25" s="33">
        <f>MAX(SK합산단가입력!Z20:AB20)</f>
        <v>470000</v>
      </c>
      <c r="AA25" s="227" t="str">
        <f>IF(SK합산단가입력!Z20=입력용!Z25,"블루",IF(SK합산단가입력!AA20=입력용!Z25,"MSC","한음"))</f>
        <v>MSC</v>
      </c>
      <c r="AB25" s="33">
        <f>MAX(SK합산단가입력!AD20:AF20)</f>
        <v>300000</v>
      </c>
      <c r="AC25" s="227" t="str">
        <f>IF(SK합산단가입력!AD20=입력용!AB25,"블루",IF(SK합산단가입력!AE20=입력용!AB25,"MSC","MSC"))</f>
        <v>블루</v>
      </c>
      <c r="AD25" s="327">
        <f>MAX(SK합산단가입력!AG20:AI20)</f>
        <v>250000</v>
      </c>
      <c r="AE25" s="227" t="str">
        <f>IF(SK합산단가입력!AG20=입력용!AD25,"블루",IF(SK합산단가입력!AH20=입력용!AD25,"MSC","한음"))</f>
        <v>블루</v>
      </c>
      <c r="AF25" s="309" t="str">
        <f t="shared" si="5"/>
        <v>아이폰17 프로 256G</v>
      </c>
      <c r="AG25" s="327">
        <f>MAX('KT 합산단가입력'!Y20:AA20)</f>
        <v>670000</v>
      </c>
      <c r="AH25" s="227" t="str">
        <f>IF('KT 합산단가입력'!Y20=입력용!AG25,"MNS",IF('KT 합산단가입력'!Z20=입력용!AG25,"세이프","이룸"))</f>
        <v>MNS</v>
      </c>
      <c r="AI25" s="327">
        <f>MAX('KT 합산단가입력'!AB20:AD20)</f>
        <v>700000</v>
      </c>
      <c r="AJ25" s="221" t="str">
        <f>IF('KT 합산단가입력'!AB20=입력용!AI25,"MNS",IF('KT 합산단가입력'!AC20=입력용!AI25,"세이프","이룸"))</f>
        <v>MNS</v>
      </c>
      <c r="AK25" s="33">
        <f>MAX('KT 합산단가입력'!AF20:AH20)</f>
        <v>310000</v>
      </c>
      <c r="AL25" s="227" t="str">
        <f>IF('KT 합산단가입력'!AF20=입력용!AK25,"MNS",IF('KT 합산단가입력'!AG20=입력용!AK25,"세이프","이룸"))</f>
        <v>이룸</v>
      </c>
      <c r="AM25" s="327">
        <f>MAX('KT 합산단가입력'!AI20:AK20)</f>
        <v>340000</v>
      </c>
      <c r="AN25" s="221" t="str">
        <f>IF('KT 합산단가입력'!AI20=입력용!AM25,"MNS",IF('KT 합산단가입력'!AJ20=입력용!AM25,"세이프","이룸"))</f>
        <v>이룸</v>
      </c>
      <c r="AO25" s="309" t="str">
        <f t="shared" si="13"/>
        <v>아이폰17 프로 256G</v>
      </c>
      <c r="AP25" s="269">
        <f>MAX('LG 합산단가입력'!Z20:AB20)</f>
        <v>740000</v>
      </c>
      <c r="AQ25" s="265" t="str">
        <f>IF('LG 합산단가입력'!Z20=입력용!AP25,"마라톤",IF('LG 합산단가입력'!AA20=입력용!AP25,"골드","충청"))</f>
        <v>골드</v>
      </c>
      <c r="AR25" s="327">
        <f>MAX('LG 합산단가입력'!AC20:AE20)</f>
        <v>730000</v>
      </c>
      <c r="AS25" s="221" t="str">
        <f>IF('LG 합산단가입력'!AC20=입력용!AR25,"마라톤",IF('LG 합산단가입력'!AD20=입력용!AR25,"골드","충청"))</f>
        <v>골드</v>
      </c>
      <c r="AT25" s="33">
        <f>MAX('LG 합산단가입력'!AG20:AI20)</f>
        <v>430000</v>
      </c>
      <c r="AU25" s="227" t="str">
        <f>IF('LG 합산단가입력'!AG20=입력용!AT25,"마라톤",IF('LG 합산단가입력'!AH20=입력용!AT25,"골드","충청"))</f>
        <v>마라톤</v>
      </c>
      <c r="AV25" s="232">
        <f>MAX('LG 합산단가입력'!AJ20:AL20)</f>
        <v>420000</v>
      </c>
      <c r="AW25" s="227" t="str">
        <f>IF('LG 합산단가입력'!AJ20=입력용!AV25,"마라톤",IF('LG 합산단가입력'!AK20=입력용!AV25,"골드","충청"))</f>
        <v>마라톤</v>
      </c>
    </row>
    <row r="26" spans="2:49" ht="23.1" customHeight="1">
      <c r="B26" s="987"/>
      <c r="C26" s="242" t="s">
        <v>420</v>
      </c>
      <c r="D26" s="982">
        <v>1980000</v>
      </c>
      <c r="E26" s="983"/>
      <c r="F26" s="560">
        <v>220000</v>
      </c>
      <c r="G26" s="560"/>
      <c r="H26" s="452">
        <f t="shared" si="0"/>
        <v>1490000</v>
      </c>
      <c r="I26" s="150">
        <f t="shared" si="1"/>
        <v>1460000</v>
      </c>
      <c r="J26" s="560">
        <v>201000</v>
      </c>
      <c r="K26" s="157"/>
      <c r="L26" s="452">
        <f t="shared" si="2"/>
        <v>1169000</v>
      </c>
      <c r="M26" s="452">
        <f t="shared" si="3"/>
        <v>1519000</v>
      </c>
      <c r="N26" s="560">
        <v>204000</v>
      </c>
      <c r="O26" s="157"/>
      <c r="P26" s="69">
        <f t="shared" si="6"/>
        <v>1056000</v>
      </c>
      <c r="Q26" s="234">
        <f t="shared" si="4"/>
        <v>1346000</v>
      </c>
      <c r="R26" s="235">
        <v>0</v>
      </c>
      <c r="S26" s="235">
        <v>0</v>
      </c>
      <c r="T26" s="235">
        <v>0</v>
      </c>
      <c r="U26" s="235">
        <v>0</v>
      </c>
      <c r="V26" s="235">
        <v>0</v>
      </c>
      <c r="W26" s="235">
        <v>0</v>
      </c>
      <c r="X26" s="33">
        <f>MAX(SK합산단가입력!W21:Y21)</f>
        <v>270000</v>
      </c>
      <c r="Y26" s="227" t="str">
        <f>IF(SK합산단가입력!W21=입력용!X26,"블루",IF(SK합산단가입력!X21=입력용!X26,"MSC","한음"))</f>
        <v>MSC</v>
      </c>
      <c r="Z26" s="33">
        <f>MAX(SK합산단가입력!Z21:AB21)</f>
        <v>520000</v>
      </c>
      <c r="AA26" s="227" t="str">
        <f>IF(SK합산단가입력!Z21=입력용!Z26,"블루",IF(SK합산단가입력!AA21=입력용!Z26,"MSC","한음"))</f>
        <v>MSC</v>
      </c>
      <c r="AB26" s="33">
        <f>MAX(SK합산단가입력!AD21:AF21)</f>
        <v>300000</v>
      </c>
      <c r="AC26" s="227" t="str">
        <f>IF(SK합산단가입력!AD21=입력용!AB26,"블루",IF(SK합산단가입력!AE21=입력용!AB26,"MSC","MSC"))</f>
        <v>블루</v>
      </c>
      <c r="AD26" s="327">
        <f>MAX(SK합산단가입력!AG21:AI21)</f>
        <v>250000</v>
      </c>
      <c r="AE26" s="227" t="str">
        <f>IF(SK합산단가입력!AG21=입력용!AD26,"블루",IF(SK합산단가입력!AH21=입력용!AD26,"MSC","한음"))</f>
        <v>블루</v>
      </c>
      <c r="AF26" s="309" t="str">
        <f t="shared" si="5"/>
        <v>아이폰17 프로맥스 256G</v>
      </c>
      <c r="AG26" s="327">
        <f>MAX('KT 합산단가입력'!Y21:AA21)</f>
        <v>610000</v>
      </c>
      <c r="AH26" s="227" t="str">
        <f>IF('KT 합산단가입력'!Y21=입력용!AG26,"MNS",IF('KT 합산단가입력'!Z21=입력용!AG26,"세이프","이룸"))</f>
        <v>MNS</v>
      </c>
      <c r="AI26" s="327">
        <f>MAX('KT 합산단가입력'!AB21:AD21)</f>
        <v>640000</v>
      </c>
      <c r="AJ26" s="221" t="str">
        <f>IF('KT 합산단가입력'!AB21=입력용!AI26,"MNS",IF('KT 합산단가입력'!AC21=입력용!AI26,"세이프","이룸"))</f>
        <v>MNS</v>
      </c>
      <c r="AK26" s="33">
        <f>MAX('KT 합산단가입력'!AF21:AH21)</f>
        <v>260000</v>
      </c>
      <c r="AL26" s="227" t="str">
        <f>IF('KT 합산단가입력'!AF21=입력용!AK26,"MNS",IF('KT 합산단가입력'!AG21=입력용!AK26,"세이프","이룸"))</f>
        <v>이룸</v>
      </c>
      <c r="AM26" s="327">
        <f>MAX('KT 합산단가입력'!AI21:AK21)</f>
        <v>290000</v>
      </c>
      <c r="AN26" s="221" t="str">
        <f>IF('KT 합산단가입력'!AI21=입력용!AM26,"MNS",IF('KT 합산단가입력'!AJ21=입력용!AM26,"세이프","이룸"))</f>
        <v>이룸</v>
      </c>
      <c r="AO26" s="309" t="str">
        <f t="shared" si="13"/>
        <v>아이폰17 프로맥스 256G</v>
      </c>
      <c r="AP26" s="269">
        <f>MAX('LG 합산단가입력'!Z21:AB21)</f>
        <v>720000</v>
      </c>
      <c r="AQ26" s="265" t="str">
        <f>IF('LG 합산단가입력'!Z21=입력용!AP26,"마라톤",IF('LG 합산단가입력'!AA21=입력용!AP26,"골드","충청"))</f>
        <v>마라톤</v>
      </c>
      <c r="AR26" s="327">
        <f>MAX('LG 합산단가입력'!AC21:AE21)</f>
        <v>710000</v>
      </c>
      <c r="AS26" s="221" t="str">
        <f>IF('LG 합산단가입력'!AC21=입력용!AR26,"마라톤",IF('LG 합산단가입력'!AD21=입력용!AR26,"골드","충청"))</f>
        <v>마라톤</v>
      </c>
      <c r="AT26" s="33">
        <f>MAX('LG 합산단가입력'!AG21:AI21)</f>
        <v>430000</v>
      </c>
      <c r="AU26" s="227" t="str">
        <f>IF('LG 합산단가입력'!AG21=입력용!AT26,"마라톤",IF('LG 합산단가입력'!AH21=입력용!AT26,"골드","충청"))</f>
        <v>마라톤</v>
      </c>
      <c r="AV26" s="232">
        <f>MAX('LG 합산단가입력'!AJ21:AL21)</f>
        <v>420000</v>
      </c>
      <c r="AW26" s="227" t="str">
        <f>IF('LG 합산단가입력'!AJ21=입력용!AV26,"마라톤",IF('LG 합산단가입력'!AK21=입력용!AV26,"골드","충청"))</f>
        <v>마라톤</v>
      </c>
    </row>
    <row r="27" spans="2:49" ht="23.1" customHeight="1">
      <c r="B27" s="987"/>
      <c r="C27" s="242" t="s">
        <v>282</v>
      </c>
      <c r="D27" s="982">
        <v>1243000</v>
      </c>
      <c r="E27" s="983"/>
      <c r="F27" s="488">
        <v>220000</v>
      </c>
      <c r="G27" s="560"/>
      <c r="H27" s="452">
        <f t="shared" si="0"/>
        <v>1023000</v>
      </c>
      <c r="I27" s="150">
        <f t="shared" si="1"/>
        <v>1023000</v>
      </c>
      <c r="J27" s="560">
        <v>550000</v>
      </c>
      <c r="K27" s="310">
        <v>150000</v>
      </c>
      <c r="L27" s="452">
        <f t="shared" si="2"/>
        <v>463000</v>
      </c>
      <c r="M27" s="452">
        <f t="shared" si="3"/>
        <v>613000</v>
      </c>
      <c r="N27" s="488">
        <v>450000</v>
      </c>
      <c r="O27" s="310"/>
      <c r="P27" s="69">
        <f t="shared" si="6"/>
        <v>683000</v>
      </c>
      <c r="Q27" s="234">
        <f t="shared" si="4"/>
        <v>793000</v>
      </c>
      <c r="R27" s="235">
        <v>0</v>
      </c>
      <c r="S27" s="235">
        <v>0</v>
      </c>
      <c r="T27" s="235">
        <v>0</v>
      </c>
      <c r="U27" s="235">
        <v>0</v>
      </c>
      <c r="V27" s="235">
        <v>0</v>
      </c>
      <c r="W27" s="235">
        <v>0</v>
      </c>
      <c r="X27" s="33">
        <f>MAX(SK합산단가입력!W22:Y22)</f>
        <v>0</v>
      </c>
      <c r="Y27" s="227" t="str">
        <f>IF(SK합산단가입력!W22=입력용!X27,"블루",IF(SK합산단가입력!X22=입력용!X27,"MSC","한음"))</f>
        <v>MSC</v>
      </c>
      <c r="Z27" s="33">
        <f>MAX(SK합산단가입력!Z22:AB22)</f>
        <v>20000</v>
      </c>
      <c r="AA27" s="227" t="str">
        <f>IF(SK합산단가입력!Z22=입력용!Z27,"블루",IF(SK합산단가입력!AA22=입력용!Z27,"MSC","한음"))</f>
        <v>블루</v>
      </c>
      <c r="AB27" s="33">
        <f>MAX(SK합산단가입력!AD22:AF22)</f>
        <v>0</v>
      </c>
      <c r="AC27" s="227" t="str">
        <f>IF(SK합산단가입력!AD22=입력용!AB27,"블루",IF(SK합산단가입력!AE22=입력용!AB27,"MSC","MSC"))</f>
        <v>MSC</v>
      </c>
      <c r="AD27" s="327">
        <f>MAX(SK합산단가입력!AG22:AI22)</f>
        <v>0</v>
      </c>
      <c r="AE27" s="227" t="str">
        <f>IF(SK합산단가입력!AG22=입력용!AD27,"블루",IF(SK합산단가입력!AH22=입력용!AD27,"MSC","한음"))</f>
        <v>MSC</v>
      </c>
      <c r="AF27" s="309" t="str">
        <f t="shared" si="5"/>
        <v>아이폰16 128G</v>
      </c>
      <c r="AG27" s="327">
        <f>MAX('KT 합산단가입력'!Y22:AA22)</f>
        <v>80000</v>
      </c>
      <c r="AH27" s="227" t="str">
        <f>IF('KT 합산단가입력'!Y22=입력용!AG27,"MNS",IF('KT 합산단가입력'!Z22=입력용!AG27,"세이프","이룸"))</f>
        <v>세이프</v>
      </c>
      <c r="AI27" s="327">
        <f>MAX('KT 합산단가입력'!AB22:AD22)</f>
        <v>80000</v>
      </c>
      <c r="AJ27" s="221" t="str">
        <f>IF('KT 합산단가입력'!AB22=입력용!AI27,"MNS",IF('KT 합산단가입력'!AC22=입력용!AI27,"세이프","이룸"))</f>
        <v>세이프</v>
      </c>
      <c r="AK27" s="33">
        <f>MAX('KT 합산단가입력'!AF22:AH22)</f>
        <v>80000</v>
      </c>
      <c r="AL27" s="227" t="str">
        <f>IF('KT 합산단가입력'!AF22=입력용!AK27,"MNS",IF('KT 합산단가입력'!AG22=입력용!AK27,"세이프","이룸"))</f>
        <v>세이프</v>
      </c>
      <c r="AM27" s="327">
        <f>MAX('KT 합산단가입력'!AI22:AK22)</f>
        <v>80000</v>
      </c>
      <c r="AN27" s="221" t="str">
        <f>IF('KT 합산단가입력'!AI22=입력용!AM27,"MNS",IF('KT 합산단가입력'!AJ22=입력용!AM27,"세이프","이룸"))</f>
        <v>세이프</v>
      </c>
      <c r="AO27" s="309" t="str">
        <f t="shared" si="13"/>
        <v>아이폰16 128G</v>
      </c>
      <c r="AP27" s="269">
        <f>MAX('LG 합산단가입력'!Z22:AB22)</f>
        <v>110000</v>
      </c>
      <c r="AQ27" s="265" t="str">
        <f>IF('LG 합산단가입력'!Z22=입력용!AP27,"마라톤",IF('LG 합산단가입력'!AA22=입력용!AP27,"골드","충청"))</f>
        <v>마라톤</v>
      </c>
      <c r="AR27" s="327">
        <f>MAX('LG 합산단가입력'!AC22:AE22)</f>
        <v>40000</v>
      </c>
      <c r="AS27" s="221" t="str">
        <f>IF('LG 합산단가입력'!AC22=입력용!AR27,"마라톤",IF('LG 합산단가입력'!AD22=입력용!AR27,"골드","충청"))</f>
        <v>마라톤</v>
      </c>
      <c r="AT27" s="33">
        <f>MAX('LG 합산단가입력'!AG22:AI22)</f>
        <v>0</v>
      </c>
      <c r="AU27" s="227" t="str">
        <f>IF('LG 합산단가입력'!AG22=입력용!AT27,"마라톤",IF('LG 합산단가입력'!AH22=입력용!AT27,"골드","충청"))</f>
        <v>마라톤</v>
      </c>
      <c r="AV27" s="232">
        <f>MAX('LG 합산단가입력'!AJ22:AL22)</f>
        <v>0</v>
      </c>
      <c r="AW27" s="227" t="str">
        <f>IF('LG 합산단가입력'!AJ22=입력용!AV27,"마라톤",IF('LG 합산단가입력'!AK22=입력용!AV27,"골드","충청"))</f>
        <v>충청</v>
      </c>
    </row>
    <row r="28" spans="2:49" ht="23.1" customHeight="1">
      <c r="B28" s="987"/>
      <c r="C28" s="242" t="s">
        <v>200</v>
      </c>
      <c r="D28" s="982">
        <v>1342000</v>
      </c>
      <c r="E28" s="983"/>
      <c r="F28" s="488">
        <v>220000</v>
      </c>
      <c r="G28" s="560"/>
      <c r="H28" s="452">
        <f t="shared" si="0"/>
        <v>1122000</v>
      </c>
      <c r="I28" s="150">
        <f t="shared" si="1"/>
        <v>1122000</v>
      </c>
      <c r="J28" s="560">
        <v>550000</v>
      </c>
      <c r="K28" s="560"/>
      <c r="L28" s="452">
        <f t="shared" si="2"/>
        <v>712000</v>
      </c>
      <c r="M28" s="452">
        <f t="shared" si="3"/>
        <v>792000</v>
      </c>
      <c r="N28" s="560">
        <v>204000</v>
      </c>
      <c r="O28" s="560"/>
      <c r="P28" s="69">
        <f t="shared" si="6"/>
        <v>1048000</v>
      </c>
      <c r="Q28" s="234">
        <f t="shared" si="4"/>
        <v>1138000</v>
      </c>
      <c r="R28" s="235">
        <v>0</v>
      </c>
      <c r="S28" s="235">
        <v>0</v>
      </c>
      <c r="T28" s="235">
        <v>0</v>
      </c>
      <c r="U28" s="235">
        <v>0</v>
      </c>
      <c r="V28" s="235">
        <v>0</v>
      </c>
      <c r="W28" s="235">
        <v>0</v>
      </c>
      <c r="X28" s="33">
        <f>MAX(SK합산단가입력!W23:Y23)</f>
        <v>0</v>
      </c>
      <c r="Y28" s="227" t="str">
        <f>IF(SK합산단가입력!W23=입력용!X28,"블루",IF(SK합산단가입력!X23=입력용!X28,"MSC","한음"))</f>
        <v>MSC</v>
      </c>
      <c r="Z28" s="33">
        <f>MAX(SK합산단가입력!Z23:AB23)</f>
        <v>20000</v>
      </c>
      <c r="AA28" s="227" t="str">
        <f>IF(SK합산단가입력!Z23=입력용!Z28,"블루",IF(SK합산단가입력!AA23=입력용!Z28,"MSC","한음"))</f>
        <v>블루</v>
      </c>
      <c r="AB28" s="33">
        <f>MAX(SK합산단가입력!AD23:AF23)</f>
        <v>0</v>
      </c>
      <c r="AC28" s="227" t="str">
        <f>IF(SK합산단가입력!AD23=입력용!AB28,"블루",IF(SK합산단가입력!AE23=입력용!AB28,"MSC","MSC"))</f>
        <v>MSC</v>
      </c>
      <c r="AD28" s="327">
        <f>MAX(SK합산단가입력!AG23:AI23)</f>
        <v>0</v>
      </c>
      <c r="AE28" s="227" t="str">
        <f>IF(SK합산단가입력!AG23=입력용!AD28,"블루",IF(SK합산단가입력!AH23=입력용!AD28,"MSC","한음"))</f>
        <v>MSC</v>
      </c>
      <c r="AF28" s="309" t="str">
        <f t="shared" si="5"/>
        <v>아이폰16+ 128G</v>
      </c>
      <c r="AG28" s="327">
        <f>MAX('KT 합산단가입력'!Y23:AA23)</f>
        <v>80000</v>
      </c>
      <c r="AH28" s="227" t="str">
        <f>IF('KT 합산단가입력'!Y23=입력용!AG28,"MNS",IF('KT 합산단가입력'!Z23=입력용!AG28,"세이프","이룸"))</f>
        <v>세이프</v>
      </c>
      <c r="AI28" s="327">
        <f>MAX('KT 합산단가입력'!AB23:AD23)</f>
        <v>80000</v>
      </c>
      <c r="AJ28" s="221" t="str">
        <f>IF('KT 합산단가입력'!AB23=입력용!AI28,"MNS",IF('KT 합산단가입력'!AC23=입력용!AI28,"세이프","이룸"))</f>
        <v>세이프</v>
      </c>
      <c r="AK28" s="33">
        <f>MAX('KT 합산단가입력'!AF23:AH23)</f>
        <v>0</v>
      </c>
      <c r="AL28" s="227" t="str">
        <f>IF('KT 합산단가입력'!AF23=입력용!AK28,"MNS",IF('KT 합산단가입력'!AG23=입력용!AK28,"세이프","이룸"))</f>
        <v>MNS</v>
      </c>
      <c r="AM28" s="327">
        <f>MAX('KT 합산단가입력'!AI23:AK23)</f>
        <v>0</v>
      </c>
      <c r="AN28" s="221" t="str">
        <f>IF('KT 합산단가입력'!AI23=입력용!AM28,"MNS",IF('KT 합산단가입력'!AJ23=입력용!AM28,"세이프","이룸"))</f>
        <v>MNS</v>
      </c>
      <c r="AO28" s="309" t="str">
        <f t="shared" si="13"/>
        <v>아이폰16+ 128G</v>
      </c>
      <c r="AP28" s="269">
        <f>MAX('LG 합산단가입력'!Z23:AB23)</f>
        <v>90000</v>
      </c>
      <c r="AQ28" s="265" t="str">
        <f>IF('LG 합산단가입력'!Z23=입력용!AP28,"마라톤",IF('LG 합산단가입력'!AA23=입력용!AP28,"골드","충청"))</f>
        <v>골드</v>
      </c>
      <c r="AR28" s="327">
        <f>MAX('LG 합산단가입력'!AC23:AE23)</f>
        <v>30000</v>
      </c>
      <c r="AS28" s="221" t="str">
        <f>IF('LG 합산단가입력'!AC23=입력용!AR28,"마라톤",IF('LG 합산단가입력'!AD23=입력용!AR28,"골드","충청"))</f>
        <v>골드</v>
      </c>
      <c r="AT28" s="33">
        <f>MAX('LG 합산단가입력'!AG23:AI23)</f>
        <v>0</v>
      </c>
      <c r="AU28" s="227" t="str">
        <f>IF('LG 합산단가입력'!AG23=입력용!AT28,"마라톤",IF('LG 합산단가입력'!AH23=입력용!AT28,"골드","충청"))</f>
        <v>마라톤</v>
      </c>
      <c r="AV28" s="232">
        <f>MAX('LG 합산단가입력'!AJ23:AL23)</f>
        <v>0</v>
      </c>
      <c r="AW28" s="227" t="str">
        <f>IF('LG 합산단가입력'!AJ23=입력용!AV28,"마라톤",IF('LG 합산단가입력'!AK23=입력용!AV28,"골드","충청"))</f>
        <v>충청</v>
      </c>
    </row>
    <row r="29" spans="2:49" ht="23.1" customHeight="1">
      <c r="B29" s="987"/>
      <c r="C29" s="242" t="s">
        <v>201</v>
      </c>
      <c r="D29" s="982">
        <v>1540000</v>
      </c>
      <c r="E29" s="983"/>
      <c r="F29" s="488">
        <v>220000</v>
      </c>
      <c r="G29" s="560"/>
      <c r="H29" s="452">
        <f t="shared" si="0"/>
        <v>1320000</v>
      </c>
      <c r="I29" s="150">
        <f t="shared" si="1"/>
        <v>1320000</v>
      </c>
      <c r="J29" s="560">
        <v>550000</v>
      </c>
      <c r="K29" s="310">
        <v>100000</v>
      </c>
      <c r="L29" s="452">
        <f t="shared" si="2"/>
        <v>810000</v>
      </c>
      <c r="M29" s="452">
        <f t="shared" si="3"/>
        <v>910000</v>
      </c>
      <c r="N29" s="488">
        <v>450000</v>
      </c>
      <c r="O29" s="97"/>
      <c r="P29" s="69">
        <f t="shared" si="6"/>
        <v>980000</v>
      </c>
      <c r="Q29" s="234">
        <f t="shared" si="4"/>
        <v>1090000</v>
      </c>
      <c r="R29" s="235">
        <v>0</v>
      </c>
      <c r="S29" s="235">
        <v>0</v>
      </c>
      <c r="T29" s="235">
        <v>0</v>
      </c>
      <c r="U29" s="235">
        <v>0</v>
      </c>
      <c r="V29" s="235">
        <v>0</v>
      </c>
      <c r="W29" s="235">
        <v>0</v>
      </c>
      <c r="X29" s="33">
        <f>MAX(SK합산단가입력!W24:Y24)</f>
        <v>0</v>
      </c>
      <c r="Y29" s="227" t="str">
        <f>IF(SK합산단가입력!W24=입력용!X29,"블루",IF(SK합산단가입력!X24=입력용!X29,"MSC","한음"))</f>
        <v>MSC</v>
      </c>
      <c r="Z29" s="33">
        <f>MAX(SK합산단가입력!Z24:AB24)</f>
        <v>20000</v>
      </c>
      <c r="AA29" s="227" t="str">
        <f>IF(SK합산단가입력!Z24=입력용!Z29,"블루",IF(SK합산단가입력!AA24=입력용!Z29,"MSC","한음"))</f>
        <v>블루</v>
      </c>
      <c r="AB29" s="33">
        <f>MAX(SK합산단가입력!AD24:AF24)</f>
        <v>0</v>
      </c>
      <c r="AC29" s="227" t="str">
        <f>IF(SK합산단가입력!AD24=입력용!AB29,"블루",IF(SK합산단가입력!AE24=입력용!AB29,"MSC","MSC"))</f>
        <v>MSC</v>
      </c>
      <c r="AD29" s="327">
        <f>MAX(SK합산단가입력!AG24:AI24)</f>
        <v>0</v>
      </c>
      <c r="AE29" s="227" t="str">
        <f>IF(SK합산단가입력!AG24=입력용!AD29,"블루",IF(SK합산단가입력!AH24=입력용!AD29,"MSC","한음"))</f>
        <v>MSC</v>
      </c>
      <c r="AF29" s="309" t="str">
        <f t="shared" si="5"/>
        <v>아이폰16 프로 128G</v>
      </c>
      <c r="AG29" s="327">
        <f>MAX('KT 합산단가입력'!Y24:AA24)</f>
        <v>80000</v>
      </c>
      <c r="AH29" s="227" t="str">
        <f>IF('KT 합산단가입력'!Y24=입력용!AG29,"MNS",IF('KT 합산단가입력'!Z24=입력용!AG29,"세이프","이룸"))</f>
        <v>세이프</v>
      </c>
      <c r="AI29" s="327">
        <f>MAX('KT 합산단가입력'!AB24:AD24)</f>
        <v>80000</v>
      </c>
      <c r="AJ29" s="221" t="str">
        <f>IF('KT 합산단가입력'!AB24=입력용!AI29,"MNS",IF('KT 합산단가입력'!AC24=입력용!AI29,"세이프","이룸"))</f>
        <v>세이프</v>
      </c>
      <c r="AK29" s="33">
        <f>MAX('KT 합산단가입력'!AF24:AH24)</f>
        <v>80000</v>
      </c>
      <c r="AL29" s="227" t="str">
        <f>IF('KT 합산단가입력'!AF24=입력용!AK29,"MNS",IF('KT 합산단가입력'!AG24=입력용!AK29,"세이프","이룸"))</f>
        <v>세이프</v>
      </c>
      <c r="AM29" s="327">
        <f>MAX('KT 합산단가입력'!AI24:AK24)</f>
        <v>80000</v>
      </c>
      <c r="AN29" s="221" t="str">
        <f>IF('KT 합산단가입력'!AI24=입력용!AM29,"MNS",IF('KT 합산단가입력'!AJ24=입력용!AM29,"세이프","이룸"))</f>
        <v>세이프</v>
      </c>
      <c r="AO29" s="309" t="str">
        <f t="shared" si="13"/>
        <v>아이폰16 프로 128G</v>
      </c>
      <c r="AP29" s="269">
        <f>MAX('LG 합산단가입력'!Z24:AB24)</f>
        <v>110000</v>
      </c>
      <c r="AQ29" s="265" t="str">
        <f>IF('LG 합산단가입력'!Z24=입력용!AP29,"마라톤",IF('LG 합산단가입력'!AA24=입력용!AP29,"골드","충청"))</f>
        <v>마라톤</v>
      </c>
      <c r="AR29" s="327">
        <f>MAX('LG 합산단가입력'!AC24:AE24)</f>
        <v>40000</v>
      </c>
      <c r="AS29" s="221" t="str">
        <f>IF('LG 합산단가입력'!AC24=입력용!AR29,"마라톤",IF('LG 합산단가입력'!AD24=입력용!AR29,"골드","충청"))</f>
        <v>마라톤</v>
      </c>
      <c r="AT29" s="33">
        <f>MAX('LG 합산단가입력'!AG24:AI24)</f>
        <v>0</v>
      </c>
      <c r="AU29" s="227" t="str">
        <f>IF('LG 합산단가입력'!AG24=입력용!AT29,"마라톤",IF('LG 합산단가입력'!AH24=입력용!AT29,"골드","충청"))</f>
        <v>마라톤</v>
      </c>
      <c r="AV29" s="232">
        <f>MAX('LG 합산단가입력'!AJ24:AL24)</f>
        <v>0</v>
      </c>
      <c r="AW29" s="227" t="str">
        <f>IF('LG 합산단가입력'!AJ24=입력용!AV29,"마라톤",IF('LG 합산단가입력'!AK24=입력용!AV29,"골드","충청"))</f>
        <v>충청</v>
      </c>
    </row>
    <row r="30" spans="2:49" ht="23.1" customHeight="1">
      <c r="B30" s="987"/>
      <c r="C30" s="242" t="s">
        <v>202</v>
      </c>
      <c r="D30" s="982">
        <v>1892000</v>
      </c>
      <c r="E30" s="983"/>
      <c r="F30" s="488">
        <v>220000</v>
      </c>
      <c r="G30" s="560"/>
      <c r="H30" s="452">
        <f t="shared" si="0"/>
        <v>1672000</v>
      </c>
      <c r="I30" s="150">
        <f t="shared" si="1"/>
        <v>1672000</v>
      </c>
      <c r="J30" s="560">
        <v>550000</v>
      </c>
      <c r="K30" s="310">
        <v>100000</v>
      </c>
      <c r="L30" s="452">
        <f t="shared" si="2"/>
        <v>1162000</v>
      </c>
      <c r="M30" s="452">
        <f t="shared" si="3"/>
        <v>1262000</v>
      </c>
      <c r="N30" s="488">
        <v>450000</v>
      </c>
      <c r="O30" s="97"/>
      <c r="P30" s="69">
        <f t="shared" si="6"/>
        <v>1332000</v>
      </c>
      <c r="Q30" s="234">
        <f t="shared" si="4"/>
        <v>1442000</v>
      </c>
      <c r="R30" s="235">
        <v>0</v>
      </c>
      <c r="S30" s="235">
        <v>0</v>
      </c>
      <c r="T30" s="235">
        <v>0</v>
      </c>
      <c r="U30" s="235">
        <v>0</v>
      </c>
      <c r="V30" s="235">
        <v>0</v>
      </c>
      <c r="W30" s="235">
        <v>0</v>
      </c>
      <c r="X30" s="33">
        <f>MAX(SK합산단가입력!W25:Y25)</f>
        <v>0</v>
      </c>
      <c r="Y30" s="227" t="str">
        <f>IF(SK합산단가입력!W25=입력용!X30,"블루",IF(SK합산단가입력!X25=입력용!X30,"MSC","한음"))</f>
        <v>MSC</v>
      </c>
      <c r="Z30" s="33">
        <f>MAX(SK합산단가입력!Z25:AB25)</f>
        <v>20000</v>
      </c>
      <c r="AA30" s="227" t="str">
        <f>IF(SK합산단가입력!Z25=입력용!Z30,"블루",IF(SK합산단가입력!AA25=입력용!Z30,"MSC","한음"))</f>
        <v>블루</v>
      </c>
      <c r="AB30" s="33">
        <f>MAX(SK합산단가입력!AD25:AF25)</f>
        <v>0</v>
      </c>
      <c r="AC30" s="227" t="str">
        <f>IF(SK합산단가입력!AD25=입력용!AB30,"블루",IF(SK합산단가입력!AE25=입력용!AB30,"MSC","MSC"))</f>
        <v>MSC</v>
      </c>
      <c r="AD30" s="327">
        <f>MAX(SK합산단가입력!AG25:AI25)</f>
        <v>0</v>
      </c>
      <c r="AE30" s="227" t="str">
        <f>IF(SK합산단가입력!AG25=입력용!AD30,"블루",IF(SK합산단가입력!AH25=입력용!AD30,"MSC","한음"))</f>
        <v>MSC</v>
      </c>
      <c r="AF30" s="309" t="str">
        <f t="shared" si="5"/>
        <v>아이폰16 프로맥스 256G</v>
      </c>
      <c r="AG30" s="327">
        <f>MAX('KT 합산단가입력'!Y25:AA25)</f>
        <v>80000</v>
      </c>
      <c r="AH30" s="227" t="str">
        <f>IF('KT 합산단가입력'!Y25=입력용!AG30,"MNS",IF('KT 합산단가입력'!Z25=입력용!AG30,"세이프","이룸"))</f>
        <v>세이프</v>
      </c>
      <c r="AI30" s="327">
        <f>MAX('KT 합산단가입력'!AB25:AD25)</f>
        <v>80000</v>
      </c>
      <c r="AJ30" s="221" t="str">
        <f>IF('KT 합산단가입력'!AB25=입력용!AI30,"MNS",IF('KT 합산단가입력'!AC25=입력용!AI30,"세이프","이룸"))</f>
        <v>세이프</v>
      </c>
      <c r="AK30" s="33">
        <f>MAX('KT 합산단가입력'!AF25:AH25)</f>
        <v>80000</v>
      </c>
      <c r="AL30" s="227" t="str">
        <f>IF('KT 합산단가입력'!AF25=입력용!AK30,"MNS",IF('KT 합산단가입력'!AG25=입력용!AK30,"세이프","이룸"))</f>
        <v>세이프</v>
      </c>
      <c r="AM30" s="327">
        <f>MAX('KT 합산단가입력'!AI25:AK25)</f>
        <v>80000</v>
      </c>
      <c r="AN30" s="221" t="str">
        <f>IF('KT 합산단가입력'!AI25=입력용!AM30,"MNS",IF('KT 합산단가입력'!AJ25=입력용!AM30,"세이프","이룸"))</f>
        <v>세이프</v>
      </c>
      <c r="AO30" s="309" t="str">
        <f t="shared" si="13"/>
        <v>아이폰16 프로맥스 256G</v>
      </c>
      <c r="AP30" s="327">
        <f>MAX('LG 합산단가입력'!Z25:AB25)</f>
        <v>110000</v>
      </c>
      <c r="AQ30" s="265" t="str">
        <f>IF('LG 합산단가입력'!Z25=입력용!AP30,"마라톤",IF('LG 합산단가입력'!AA25=입력용!AP30,"골드","충청"))</f>
        <v>마라톤</v>
      </c>
      <c r="AR30" s="327">
        <f>MAX('LG 합산단가입력'!AC25:AE25)</f>
        <v>40000</v>
      </c>
      <c r="AS30" s="221" t="str">
        <f>IF('LG 합산단가입력'!AC25=입력용!AR30,"마라톤",IF('LG 합산단가입력'!AD25=입력용!AR30,"골드","충청"))</f>
        <v>마라톤</v>
      </c>
      <c r="AT30" s="33">
        <f>MAX('LG 합산단가입력'!AG25:AI25)</f>
        <v>0</v>
      </c>
      <c r="AU30" s="227" t="str">
        <f>IF('LG 합산단가입력'!AG25=입력용!AT30,"마라톤",IF('LG 합산단가입력'!AH25=입력용!AT30,"골드","충청"))</f>
        <v>마라톤</v>
      </c>
      <c r="AV30" s="232">
        <f>MAX('LG 합산단가입력'!AJ25:AL25)</f>
        <v>0</v>
      </c>
      <c r="AW30" s="227" t="str">
        <f>IF('LG 합산단가입력'!AJ25=입력용!AV30,"마라톤",IF('LG 합산단가입력'!AK25=입력용!AV30,"골드","충청"))</f>
        <v>충청</v>
      </c>
    </row>
    <row r="31" spans="2:49" ht="23.1" customHeight="1">
      <c r="B31" s="987"/>
      <c r="C31" s="327" t="s">
        <v>425</v>
      </c>
      <c r="D31" s="982">
        <v>946000</v>
      </c>
      <c r="E31" s="983"/>
      <c r="F31" s="560">
        <v>500000</v>
      </c>
      <c r="G31" s="560"/>
      <c r="H31" s="452">
        <f t="shared" si="0"/>
        <v>-214000</v>
      </c>
      <c r="I31" s="150">
        <f t="shared" si="1"/>
        <v>-4000</v>
      </c>
      <c r="J31" s="563">
        <v>500000</v>
      </c>
      <c r="K31" s="560"/>
      <c r="L31" s="452">
        <f t="shared" si="2"/>
        <v>36000</v>
      </c>
      <c r="M31" s="452">
        <f t="shared" si="3"/>
        <v>66000</v>
      </c>
      <c r="N31" s="563">
        <v>500000</v>
      </c>
      <c r="O31" s="560"/>
      <c r="P31" s="69">
        <f t="shared" si="6"/>
        <v>-274000</v>
      </c>
      <c r="Q31" s="234">
        <f t="shared" si="4"/>
        <v>26000</v>
      </c>
      <c r="R31" s="235">
        <v>0</v>
      </c>
      <c r="S31" s="235">
        <v>0</v>
      </c>
      <c r="T31" s="235">
        <v>0</v>
      </c>
      <c r="U31" s="235">
        <v>0</v>
      </c>
      <c r="V31" s="235">
        <v>0</v>
      </c>
      <c r="W31" s="235">
        <v>0</v>
      </c>
      <c r="X31" s="33">
        <f>MAX(SK합산단가입력!W26:Y26)</f>
        <v>660000</v>
      </c>
      <c r="Y31" s="227" t="str">
        <f>IF(SK합산단가입력!W26=입력용!X31,"블루",IF(SK합산단가입력!X26=입력용!X31,"MSC","한음"))</f>
        <v>블루</v>
      </c>
      <c r="Z31" s="33">
        <f>MAX(SK합산단가입력!Z26:AB26)</f>
        <v>560000</v>
      </c>
      <c r="AA31" s="227" t="str">
        <f>IF(SK합산단가입력!Z26=입력용!Z31,"블루",IF(SK합산단가입력!AA26=입력용!Z31,"MSC","한음"))</f>
        <v>블루</v>
      </c>
      <c r="AB31" s="33">
        <f>MAX(SK합산단가입력!AD26:AF26)</f>
        <v>450000</v>
      </c>
      <c r="AC31" s="227" t="str">
        <f>IF(SK합산단가입력!AD26=입력용!AB31,"블루",IF(SK합산단가입력!AE26=입력용!AB31,"MSC","MSC"))</f>
        <v>블루</v>
      </c>
      <c r="AD31" s="327">
        <f>MAX(SK합산단가입력!AG26:AI26)</f>
        <v>300000</v>
      </c>
      <c r="AE31" s="227" t="str">
        <f>IF(SK합산단가입력!AG26=입력용!AD31,"블루",IF(SK합산단가입력!AH26=입력용!AD31,"MSC","한음"))</f>
        <v>블루</v>
      </c>
      <c r="AF31" s="309" t="str">
        <f t="shared" si="5"/>
        <v>갤럭시 S25FE</v>
      </c>
      <c r="AG31" s="327">
        <f>MAX('KT 합산단가입력'!Y26:AA26)</f>
        <v>410000</v>
      </c>
      <c r="AH31" s="227" t="str">
        <f>IF('KT 합산단가입력'!Y26=입력용!AG31,"MNS",IF('KT 합산단가입력'!Z26=입력용!AG31,"세이프","이룸"))</f>
        <v>이룸</v>
      </c>
      <c r="AI31" s="327">
        <f>MAX('KT 합산단가입력'!AB26:AD26)</f>
        <v>440000</v>
      </c>
      <c r="AJ31" s="221" t="str">
        <f>IF('KT 합산단가입력'!AB26=입력용!AI31,"MNS",IF('KT 합산단가입력'!AC26=입력용!AI31,"세이프","이룸"))</f>
        <v>이룸</v>
      </c>
      <c r="AK31" s="33">
        <f>MAX('KT 합산단가입력'!AF26:AH26)</f>
        <v>380000</v>
      </c>
      <c r="AL31" s="227" t="str">
        <f>IF('KT 합산단가입력'!AF26=입력용!AK31,"MNS",IF('KT 합산단가입력'!AG26=입력용!AK31,"세이프","이룸"))</f>
        <v>이룸</v>
      </c>
      <c r="AM31" s="327">
        <f>MAX('KT 합산단가입력'!AI26:AK26)</f>
        <v>410000</v>
      </c>
      <c r="AN31" s="221" t="str">
        <f>IF('KT 합산단가입력'!AI26=입력용!AM31,"MNS",IF('KT 합산단가입력'!AJ26=입력용!AM31,"세이프","이룸"))</f>
        <v>이룸</v>
      </c>
      <c r="AO31" s="309" t="str">
        <f t="shared" si="13"/>
        <v>갤럭시 S25FE</v>
      </c>
      <c r="AP31" s="327">
        <f>MAX('LG 합산단가입력'!Z26:AB26)</f>
        <v>720000</v>
      </c>
      <c r="AQ31" s="265" t="str">
        <f>IF('LG 합산단가입력'!Z26=입력용!AP31,"마라톤",IF('LG 합산단가입력'!AA26=입력용!AP31,"골드","충청"))</f>
        <v>골드</v>
      </c>
      <c r="AR31" s="327">
        <f>MAX('LG 합산단가입력'!AC26:AE26)</f>
        <v>710000</v>
      </c>
      <c r="AS31" s="221" t="str">
        <f>IF('LG 합산단가입력'!AC26=입력용!AR31,"마라톤",IF('LG 합산단가입력'!AD26=입력용!AR31,"골드","충청"))</f>
        <v>골드</v>
      </c>
      <c r="AT31" s="33">
        <f>MAX('LG 합산단가입력'!AG26:AI26)</f>
        <v>420000</v>
      </c>
      <c r="AU31" s="227" t="str">
        <f>IF('LG 합산단가입력'!AG26=입력용!AT31,"마라톤",IF('LG 합산단가입력'!AH26=입력용!AT31,"골드","충청"))</f>
        <v>골드</v>
      </c>
      <c r="AV31" s="232">
        <f>MAX('LG 합산단가입력'!AJ26:AL26)</f>
        <v>410000</v>
      </c>
      <c r="AW31" s="227" t="str">
        <f>IF('LG 합산단가입력'!AJ26=입력용!AV31,"마라톤",IF('LG 합산단가입력'!AK26=입력용!AV31,"골드","충청"))</f>
        <v>골드</v>
      </c>
    </row>
    <row r="32" spans="2:49" ht="23.1" customHeight="1">
      <c r="B32" s="987"/>
      <c r="C32" s="327" t="s">
        <v>298</v>
      </c>
      <c r="D32" s="982">
        <v>618200</v>
      </c>
      <c r="E32" s="983"/>
      <c r="F32" s="563">
        <v>357000</v>
      </c>
      <c r="G32" s="560">
        <v>0</v>
      </c>
      <c r="H32" s="452">
        <f t="shared" si="0"/>
        <v>-138800</v>
      </c>
      <c r="I32" s="150">
        <f t="shared" si="1"/>
        <v>111200</v>
      </c>
      <c r="J32" s="301"/>
      <c r="K32" s="301"/>
      <c r="L32" s="452">
        <f t="shared" si="2"/>
        <v>598200</v>
      </c>
      <c r="M32" s="452">
        <f t="shared" si="3"/>
        <v>618200</v>
      </c>
      <c r="N32" s="301"/>
      <c r="O32" s="301"/>
      <c r="P32" s="69">
        <f t="shared" si="6"/>
        <v>558200</v>
      </c>
      <c r="Q32" s="234">
        <f t="shared" si="4"/>
        <v>558200</v>
      </c>
      <c r="R32" s="235">
        <v>0</v>
      </c>
      <c r="S32" s="235">
        <v>0</v>
      </c>
      <c r="T32" s="235">
        <v>0</v>
      </c>
      <c r="U32" s="235">
        <v>0</v>
      </c>
      <c r="V32" s="235">
        <v>0</v>
      </c>
      <c r="W32" s="235">
        <v>0</v>
      </c>
      <c r="X32" s="33">
        <f>MAX(SK합산단가입력!W27:Y27)</f>
        <v>400000</v>
      </c>
      <c r="Y32" s="227" t="str">
        <f>IF(SK합산단가입력!W27=입력용!X32,"블루",IF(SK합산단가입력!X27=입력용!X32,"MSC","한음"))</f>
        <v>MSC</v>
      </c>
      <c r="Z32" s="33">
        <f>MAX(SK합산단가입력!Z27:AB27)</f>
        <v>600000</v>
      </c>
      <c r="AA32" s="227" t="str">
        <f>IF(SK합산단가입력!Z27=입력용!Z32,"블루",IF(SK합산단가입력!AA27=입력용!Z32,"MSC","한음"))</f>
        <v>MSC</v>
      </c>
      <c r="AB32" s="33">
        <f>MAX(SK합산단가입력!AD27:AF27)</f>
        <v>150000</v>
      </c>
      <c r="AC32" s="227" t="str">
        <f>IF(SK합산단가입력!AD27=입력용!AB32,"블루",IF(SK합산단가입력!AE27=입력용!AB32,"MSC","MSC"))</f>
        <v>MSC</v>
      </c>
      <c r="AD32" s="327">
        <f>MAX(SK합산단가입력!AG27:AI27)</f>
        <v>400000</v>
      </c>
      <c r="AE32" s="227" t="str">
        <f>IF(SK합산단가입력!AG27=입력용!AD32,"블루",IF(SK합산단가입력!AH27=입력용!AD32,"MSC","한음"))</f>
        <v>MSC</v>
      </c>
      <c r="AF32" s="309" t="str">
        <f t="shared" si="5"/>
        <v>퀀텀6(A566)</v>
      </c>
      <c r="AG32" s="327">
        <f>MAX('KT 합산단가입력'!Y27:AA27)</f>
        <v>20000</v>
      </c>
      <c r="AH32" s="227" t="str">
        <f>IF('KT 합산단가입력'!Y27=입력용!AG32,"MNS",IF('KT 합산단가입력'!Z27=입력용!AG32,"세이프","이룸"))</f>
        <v>MNS</v>
      </c>
      <c r="AI32" s="327">
        <f>MAX('KT 합산단가입력'!AB27:AD27)</f>
        <v>40000</v>
      </c>
      <c r="AJ32" s="221" t="str">
        <f>IF('KT 합산단가입력'!AB27=입력용!AI32,"MNS",IF('KT 합산단가입력'!AC27=입력용!AI32,"세이프","이룸"))</f>
        <v>MNS</v>
      </c>
      <c r="AK32" s="33">
        <f>MAX('KT 합산단가입력'!AF27:AH27)</f>
        <v>0</v>
      </c>
      <c r="AL32" s="227" t="str">
        <f>IF('KT 합산단가입력'!AF27=입력용!AK32,"MNS",IF('KT 합산단가입력'!AG27=입력용!AK32,"세이프","이룸"))</f>
        <v>MNS</v>
      </c>
      <c r="AM32" s="327">
        <f>MAX('KT 합산단가입력'!AI27:AK27)</f>
        <v>20000</v>
      </c>
      <c r="AN32" s="221" t="str">
        <f>IF('KT 합산단가입력'!AI27=입력용!AM32,"MNS",IF('KT 합산단가입력'!AJ27=입력용!AM32,"세이프","이룸"))</f>
        <v>MNS</v>
      </c>
      <c r="AO32" s="309" t="str">
        <f t="shared" si="13"/>
        <v>퀀텀6(A566)</v>
      </c>
      <c r="AP32" s="327">
        <f>MAX('LG 합산단가입력'!Z27:AB27)</f>
        <v>60000</v>
      </c>
      <c r="AQ32" s="265" t="str">
        <f>IF('LG 합산단가입력'!Z27=입력용!AP32,"마라톤",IF('LG 합산단가입력'!AA27=입력용!AP32,"골드","충청"))</f>
        <v>충청</v>
      </c>
      <c r="AR32" s="327">
        <f>MAX('LG 합산단가입력'!AC27:AE27)</f>
        <v>30000</v>
      </c>
      <c r="AS32" s="221" t="str">
        <f>IF('LG 합산단가입력'!AC27=입력용!AR32,"마라톤",IF('LG 합산단가입력'!AD27=입력용!AR32,"골드","충청"))</f>
        <v>충청</v>
      </c>
      <c r="AT32" s="33">
        <f>MAX('LG 합산단가입력'!AG27:AI27)</f>
        <v>60000</v>
      </c>
      <c r="AU32" s="227" t="str">
        <f>IF('LG 합산단가입력'!AG27=입력용!AT32,"마라톤",IF('LG 합산단가입력'!AH27=입력용!AT32,"골드","충청"))</f>
        <v>충청</v>
      </c>
      <c r="AV32" s="232">
        <f>MAX('LG 합산단가입력'!AJ27:AL27)</f>
        <v>30000</v>
      </c>
      <c r="AW32" s="227" t="str">
        <f>IF('LG 합산단가입력'!AJ27=입력용!AV32,"마라톤",IF('LG 합산단가입력'!AK27=입력용!AV32,"골드","충청"))</f>
        <v>충청</v>
      </c>
    </row>
    <row r="33" spans="2:49" ht="23.1" customHeight="1">
      <c r="B33" s="987"/>
      <c r="C33" s="320" t="s">
        <v>277</v>
      </c>
      <c r="D33" s="982">
        <v>499400</v>
      </c>
      <c r="E33" s="983"/>
      <c r="F33" s="560">
        <v>400000</v>
      </c>
      <c r="G33" s="560"/>
      <c r="H33" s="452">
        <f t="shared" si="0"/>
        <v>39400</v>
      </c>
      <c r="I33" s="150">
        <f t="shared" si="1"/>
        <v>49400</v>
      </c>
      <c r="J33" s="560">
        <v>435000</v>
      </c>
      <c r="K33" s="560"/>
      <c r="L33" s="452">
        <f t="shared" si="2"/>
        <v>-335600</v>
      </c>
      <c r="M33" s="452">
        <f t="shared" si="3"/>
        <v>-215600</v>
      </c>
      <c r="N33" s="560">
        <v>204000</v>
      </c>
      <c r="O33" s="560"/>
      <c r="P33" s="69">
        <f t="shared" si="6"/>
        <v>235400</v>
      </c>
      <c r="Q33" s="234">
        <f t="shared" si="4"/>
        <v>235400</v>
      </c>
      <c r="R33" s="235">
        <v>0</v>
      </c>
      <c r="S33" s="235">
        <v>0</v>
      </c>
      <c r="T33" s="235">
        <v>0</v>
      </c>
      <c r="U33" s="235">
        <v>0</v>
      </c>
      <c r="V33" s="235">
        <v>0</v>
      </c>
      <c r="W33" s="235">
        <v>0</v>
      </c>
      <c r="X33" s="33">
        <f>MAX(SK합산단가입력!W28:Y28)</f>
        <v>60000</v>
      </c>
      <c r="Y33" s="227" t="str">
        <f>IF(SK합산단가입력!W28=입력용!X33,"블루",IF(SK합산단가입력!X28=입력용!X33,"MSC","한음"))</f>
        <v>블루</v>
      </c>
      <c r="Z33" s="33">
        <f>MAX(SK합산단가입력!Z28:AB28)</f>
        <v>60000</v>
      </c>
      <c r="AA33" s="227" t="str">
        <f>IF(SK합산단가입력!Z28=입력용!Z33,"블루",IF(SK합산단가입력!AA28=입력용!Z33,"MSC","한음"))</f>
        <v>블루</v>
      </c>
      <c r="AB33" s="33">
        <f>MAX(SK합산단가입력!AD28:AF28)</f>
        <v>50000</v>
      </c>
      <c r="AC33" s="227" t="str">
        <f>IF(SK합산단가입력!AD28=입력용!AB33,"블루",IF(SK합산단가입력!AE28=입력용!AB33,"MSC","MSC"))</f>
        <v>MSC</v>
      </c>
      <c r="AD33" s="327">
        <f>MAX(SK합산단가입력!AG28:AI28)</f>
        <v>50000</v>
      </c>
      <c r="AE33" s="227" t="str">
        <f>IF(SK합산단가입력!AG28=입력용!AD33,"블루",IF(SK합산단가입력!AH28=입력용!AD33,"MSC","한음"))</f>
        <v>MSC</v>
      </c>
      <c r="AF33" s="319" t="s">
        <v>278</v>
      </c>
      <c r="AG33" s="327">
        <f>MAX('KT 합산단가입력'!Y28:AA28)</f>
        <v>400000</v>
      </c>
      <c r="AH33" s="227" t="str">
        <f>IF('KT 합산단가입력'!Y28=입력용!AG33,"MNS",IF('KT 합산단가입력'!Z28=입력용!AG33,"세이프","이룸"))</f>
        <v>이룸</v>
      </c>
      <c r="AI33" s="327">
        <f>MAX('KT 합산단가입력'!AB28:AD28)</f>
        <v>430000</v>
      </c>
      <c r="AJ33" s="221" t="str">
        <f>IF('KT 합산단가입력'!AB28=입력용!AI33,"MNS",IF('KT 합산단가입력'!AC28=입력용!AI33,"세이프","이룸"))</f>
        <v>이룸</v>
      </c>
      <c r="AK33" s="33">
        <f>MAX('KT 합산단가입력'!AF28:AH28)</f>
        <v>280000</v>
      </c>
      <c r="AL33" s="227" t="str">
        <f>IF('KT 합산단가입력'!AF28=입력용!AK33,"MNS",IF('KT 합산단가입력'!AG28=입력용!AK33,"세이프","이룸"))</f>
        <v>이룸</v>
      </c>
      <c r="AM33" s="327">
        <f>MAX('KT 합산단가입력'!AI28:AK28)</f>
        <v>310000</v>
      </c>
      <c r="AN33" s="221" t="str">
        <f>IF('KT 합산단가입력'!AI28=입력용!AM33,"MNS",IF('KT 합산단가입력'!AJ28=입력용!AM33,"세이프","이룸"))</f>
        <v>이룸</v>
      </c>
      <c r="AO33" s="326" t="s">
        <v>279</v>
      </c>
      <c r="AP33" s="327">
        <f>MAX('LG 합산단가입력'!Z28:AB28)</f>
        <v>60000</v>
      </c>
      <c r="AQ33" s="265" t="str">
        <f>IF('LG 합산단가입력'!Z28=입력용!AP33,"마라톤",IF('LG 합산단가입력'!AA28=입력용!AP33,"골드","충청"))</f>
        <v>충청</v>
      </c>
      <c r="AR33" s="327">
        <f>MAX('LG 합산단가입력'!AC28:AE28)</f>
        <v>30000</v>
      </c>
      <c r="AS33" s="221" t="str">
        <f>IF('LG 합산단가입력'!AC28=입력용!AR33,"마라톤",IF('LG 합산단가입력'!AD28=입력용!AR33,"골드","충청"))</f>
        <v>충청</v>
      </c>
      <c r="AT33" s="33">
        <f>MAX('LG 합산단가입력'!AG28:AI28)</f>
        <v>60000</v>
      </c>
      <c r="AU33" s="227" t="str">
        <f>IF('LG 합산단가입력'!AG28=입력용!AT33,"마라톤",IF('LG 합산단가입력'!AH28=입력용!AT33,"골드","충청"))</f>
        <v>충청</v>
      </c>
      <c r="AV33" s="232">
        <f>MAX('LG 합산단가입력'!AJ28:AL28)</f>
        <v>30000</v>
      </c>
      <c r="AW33" s="227" t="str">
        <f>IF('LG 합산단가입력'!AJ28=입력용!AV33,"마라톤",IF('LG 합산단가입력'!AK28=입력용!AV33,"골드","충청"))</f>
        <v>충청</v>
      </c>
    </row>
    <row r="34" spans="2:49" ht="23.1" hidden="1" customHeight="1">
      <c r="B34" s="987"/>
      <c r="C34" s="327"/>
      <c r="D34" s="982"/>
      <c r="E34" s="983"/>
      <c r="F34" s="563"/>
      <c r="G34" s="560"/>
      <c r="H34" s="452">
        <f t="shared" si="0"/>
        <v>0</v>
      </c>
      <c r="I34" s="150">
        <f t="shared" si="1"/>
        <v>0</v>
      </c>
      <c r="J34" s="560"/>
      <c r="K34" s="560"/>
      <c r="L34" s="452">
        <f t="shared" si="2"/>
        <v>-20000</v>
      </c>
      <c r="M34" s="452">
        <f t="shared" si="3"/>
        <v>0</v>
      </c>
      <c r="N34" s="560"/>
      <c r="O34" s="560"/>
      <c r="P34" s="69">
        <f t="shared" si="6"/>
        <v>-60000</v>
      </c>
      <c r="Q34" s="234">
        <f t="shared" si="4"/>
        <v>-60000</v>
      </c>
      <c r="R34" s="235">
        <v>0</v>
      </c>
      <c r="S34" s="235">
        <v>0</v>
      </c>
      <c r="T34" s="235">
        <v>0</v>
      </c>
      <c r="U34" s="235">
        <v>0</v>
      </c>
      <c r="V34" s="235">
        <v>0</v>
      </c>
      <c r="W34" s="235">
        <v>0</v>
      </c>
      <c r="X34" s="33">
        <f>MAX(SK합산단가입력!W29:Y29)</f>
        <v>0</v>
      </c>
      <c r="Y34" s="227" t="str">
        <f>IF(SK합산단가입력!W29=입력용!X34,"블루",IF(SK합산단가입력!X29=입력용!X34,"MSC","한음"))</f>
        <v>MSC</v>
      </c>
      <c r="Z34" s="33">
        <f>MAX(SK합산단가입력!Z29:AB29)</f>
        <v>0</v>
      </c>
      <c r="AA34" s="227" t="str">
        <f>IF(SK합산단가입력!Z29=입력용!Z34,"블루",IF(SK합산단가입력!AA29=입력용!Z34,"MSC","한음"))</f>
        <v>MSC</v>
      </c>
      <c r="AB34" s="33">
        <f>MAX(SK합산단가입력!AD29:AF29)</f>
        <v>0</v>
      </c>
      <c r="AC34" s="227" t="str">
        <f>IF(SK합산단가입력!AD29=입력용!AB34,"블루",IF(SK합산단가입력!AE29=입력용!AB34,"MSC","MSC"))</f>
        <v>MSC</v>
      </c>
      <c r="AD34" s="327">
        <f>MAX(SK합산단가입력!AG29:AI29)</f>
        <v>0</v>
      </c>
      <c r="AE34" s="227" t="str">
        <f>IF(SK합산단가입력!AG29=입력용!AD34,"블루",IF(SK합산단가입력!AH29=입력용!AD34,"MSC","한음"))</f>
        <v>MSC</v>
      </c>
      <c r="AF34" s="309">
        <f t="shared" si="5"/>
        <v>0</v>
      </c>
      <c r="AG34" s="327">
        <f>MAX('KT 합산단가입력'!Y29:AA29)</f>
        <v>20000</v>
      </c>
      <c r="AH34" s="227" t="str">
        <f>IF('KT 합산단가입력'!Y29=입력용!AG34,"MNS",IF('KT 합산단가입력'!Z29=입력용!AG34,"세이프","이룸"))</f>
        <v>MNS</v>
      </c>
      <c r="AI34" s="327">
        <f>MAX('KT 합산단가입력'!AB29:AD29)</f>
        <v>40000</v>
      </c>
      <c r="AJ34" s="221" t="str">
        <f>IF('KT 합산단가입력'!AB29=입력용!AI34,"MNS",IF('KT 합산단가입력'!AC29=입력용!AI34,"세이프","이룸"))</f>
        <v>MNS</v>
      </c>
      <c r="AK34" s="33">
        <f>MAX('KT 합산단가입력'!AF29:AH29)</f>
        <v>0</v>
      </c>
      <c r="AL34" s="227" t="str">
        <f>IF('KT 합산단가입력'!AF29=입력용!AK34,"MNS",IF('KT 합산단가입력'!AG29=입력용!AK34,"세이프","이룸"))</f>
        <v>MNS</v>
      </c>
      <c r="AM34" s="327">
        <f>MAX('KT 합산단가입력'!AI29:AK29)</f>
        <v>20000</v>
      </c>
      <c r="AN34" s="221" t="str">
        <f>IF('KT 합산단가입력'!AI29=입력용!AM34,"MNS",IF('KT 합산단가입력'!AJ29=입력용!AM34,"세이프","이룸"))</f>
        <v>MNS</v>
      </c>
      <c r="AO34" s="309">
        <f t="shared" si="13"/>
        <v>0</v>
      </c>
      <c r="AP34" s="327">
        <f>MAX('LG 합산단가입력'!Z29:AB29)</f>
        <v>60000</v>
      </c>
      <c r="AQ34" s="265" t="str">
        <f>IF('LG 합산단가입력'!Z29=입력용!AP34,"마라톤",IF('LG 합산단가입력'!AA29=입력용!AP34,"골드","충청"))</f>
        <v>충청</v>
      </c>
      <c r="AR34" s="327">
        <f>MAX('LG 합산단가입력'!AC29:AE29)</f>
        <v>30000</v>
      </c>
      <c r="AS34" s="221" t="str">
        <f>IF('LG 합산단가입력'!AC29=입력용!AR34,"마라톤",IF('LG 합산단가입력'!AD29=입력용!AR34,"골드","충청"))</f>
        <v>충청</v>
      </c>
      <c r="AT34" s="33">
        <f>MAX('LG 합산단가입력'!AG29:AI29)</f>
        <v>60000</v>
      </c>
      <c r="AU34" s="227" t="str">
        <f>IF('LG 합산단가입력'!AG29=입력용!AT34,"마라톤",IF('LG 합산단가입력'!AH29=입력용!AT34,"골드","충청"))</f>
        <v>충청</v>
      </c>
      <c r="AV34" s="232">
        <f>MAX('LG 합산단가입력'!AJ29:AL29)</f>
        <v>30000</v>
      </c>
      <c r="AW34" s="227" t="str">
        <f>IF('LG 합산단가입력'!AJ29=입력용!AV34,"마라톤",IF('LG 합산단가입력'!AK29=입력용!AV34,"골드","충청"))</f>
        <v>충청</v>
      </c>
    </row>
    <row r="35" spans="2:49" ht="23.1" customHeight="1">
      <c r="B35" s="987"/>
      <c r="C35" s="30" t="s">
        <v>275</v>
      </c>
      <c r="D35" s="1000">
        <v>449900</v>
      </c>
      <c r="E35" s="1001"/>
      <c r="F35" s="301"/>
      <c r="G35" s="301"/>
      <c r="H35" s="452">
        <f t="shared" si="0"/>
        <v>449900</v>
      </c>
      <c r="I35" s="150">
        <f t="shared" si="1"/>
        <v>449900</v>
      </c>
      <c r="J35" s="563">
        <v>412000</v>
      </c>
      <c r="K35" s="310"/>
      <c r="L35" s="452">
        <f t="shared" si="2"/>
        <v>-482100</v>
      </c>
      <c r="M35" s="452">
        <f t="shared" si="3"/>
        <v>-262100</v>
      </c>
      <c r="N35" s="301"/>
      <c r="O35" s="301"/>
      <c r="P35" s="69">
        <f t="shared" si="6"/>
        <v>389900</v>
      </c>
      <c r="Q35" s="234">
        <f t="shared" si="4"/>
        <v>389900</v>
      </c>
      <c r="R35" s="235">
        <v>0</v>
      </c>
      <c r="S35" s="235">
        <v>0</v>
      </c>
      <c r="T35" s="235">
        <v>0</v>
      </c>
      <c r="U35" s="235">
        <v>0</v>
      </c>
      <c r="V35" s="235">
        <v>0</v>
      </c>
      <c r="W35" s="235">
        <v>0</v>
      </c>
      <c r="X35" s="33">
        <f>MAX(SK합산단가입력!W30:Y30)</f>
        <v>0</v>
      </c>
      <c r="Y35" s="227" t="str">
        <f>IF(SK합산단가입력!W30=입력용!X35,"블루",IF(SK합산단가입력!X30=입력용!X35,"MSC","한음"))</f>
        <v>MSC</v>
      </c>
      <c r="Z35" s="33">
        <f>MAX(SK합산단가입력!Z30:AB30)</f>
        <v>0</v>
      </c>
      <c r="AA35" s="227" t="str">
        <f>IF(SK합산단가입력!Z30=입력용!Z35,"블루",IF(SK합산단가입력!AA30=입력용!Z35,"MSC","한음"))</f>
        <v>MSC</v>
      </c>
      <c r="AB35" s="33">
        <f>MAX(SK합산단가입력!AD30:AF30)</f>
        <v>0</v>
      </c>
      <c r="AC35" s="227" t="str">
        <f>IF(SK합산단가입력!AD30=입력용!AB35,"블루",IF(SK합산단가입력!AE30=입력용!AB35,"MSC","MSC"))</f>
        <v>MSC</v>
      </c>
      <c r="AD35" s="327">
        <f>MAX(SK합산단가입력!AG30:AI30)</f>
        <v>0</v>
      </c>
      <c r="AE35" s="227" t="str">
        <f>IF(SK합산단가입력!AG30=입력용!AD35,"블루",IF(SK합산단가입력!AH30=입력용!AD35,"MSC","한음"))</f>
        <v>MSC</v>
      </c>
      <c r="AF35" s="319" t="str">
        <f t="shared" si="5"/>
        <v>점프4 (61이상)</v>
      </c>
      <c r="AG35" s="327">
        <f>MAX('KT 합산단가입력'!Y31:AA31)</f>
        <v>520000</v>
      </c>
      <c r="AH35" s="227" t="str">
        <f>IF('KT 합산단가입력'!Y30=입력용!AG35,"MNS",IF('KT 합산단가입력'!Z30=입력용!AG35,"세이프","이룸"))</f>
        <v>이룸</v>
      </c>
      <c r="AI35" s="327">
        <f>MAX('KT 합산단가입력'!AB31:AD31)</f>
        <v>550000</v>
      </c>
      <c r="AJ35" s="221" t="str">
        <f>IF('KT 합산단가입력'!AB30=입력용!AI35,"MNS",IF('KT 합산단가입력'!AC30=입력용!AI35,"세이프","이룸"))</f>
        <v>이룸</v>
      </c>
      <c r="AK35" s="33">
        <f>MAX('KT 합산단가입력'!AF31:AH31)</f>
        <v>300000</v>
      </c>
      <c r="AL35" s="227" t="str">
        <f>IF('KT 합산단가입력'!AF30=입력용!AK35,"MNS",IF('KT 합산단가입력'!AG30=입력용!AK35,"세이프","이룸"))</f>
        <v>이룸</v>
      </c>
      <c r="AM35" s="327">
        <f>MAX('KT 합산단가입력'!AI31:AK31)</f>
        <v>330000</v>
      </c>
      <c r="AN35" s="221" t="str">
        <f>IF('KT 합산단가입력'!AI30=입력용!AM35,"MNS",IF('KT 합산단가입력'!AJ30=입력용!AM35,"세이프","이룸"))</f>
        <v>이룸</v>
      </c>
      <c r="AO35" s="309" t="str">
        <f t="shared" si="13"/>
        <v>점프4 (61이상)</v>
      </c>
      <c r="AP35" s="327">
        <f>MAX('LG 합산단가입력'!Z30:AB30)</f>
        <v>60000</v>
      </c>
      <c r="AQ35" s="265" t="str">
        <f>IF('LG 합산단가입력'!Z30=입력용!AP35,"마라톤",IF('LG 합산단가입력'!AA30=입력용!AP35,"골드","충청"))</f>
        <v>충청</v>
      </c>
      <c r="AR35" s="327">
        <f>MAX('LG 합산단가입력'!AC30:AE30)</f>
        <v>30000</v>
      </c>
      <c r="AS35" s="221" t="str">
        <f>IF('LG 합산단가입력'!AC30=입력용!AR35,"마라톤",IF('LG 합산단가입력'!AD30=입력용!AR35,"골드","충청"))</f>
        <v>충청</v>
      </c>
      <c r="AT35" s="33">
        <f>MAX('LG 합산단가입력'!AG30:AI30)</f>
        <v>60000</v>
      </c>
      <c r="AU35" s="227" t="str">
        <f>IF('LG 합산단가입력'!AG30=입력용!AT35,"마라톤",IF('LG 합산단가입력'!AH30=입력용!AT35,"골드","충청"))</f>
        <v>충청</v>
      </c>
      <c r="AV35" s="232">
        <f>MAX('LG 합산단가입력'!AJ30:AL30)</f>
        <v>30000</v>
      </c>
      <c r="AW35" s="227" t="str">
        <f>IF('LG 합산단가입력'!AJ30=입력용!AV35,"마라톤",IF('LG 합산단가입력'!AK30=입력용!AV35,"골드","충청"))</f>
        <v>충청</v>
      </c>
    </row>
    <row r="36" spans="2:49" ht="23.1" hidden="1" customHeight="1">
      <c r="B36" s="987"/>
      <c r="C36" s="327" t="s">
        <v>121</v>
      </c>
      <c r="D36" s="1000">
        <v>449900</v>
      </c>
      <c r="E36" s="1001"/>
      <c r="F36" s="563">
        <v>154000</v>
      </c>
      <c r="G36" s="563"/>
      <c r="H36" s="452">
        <f t="shared" si="0"/>
        <v>295900</v>
      </c>
      <c r="I36" s="150">
        <f t="shared" si="1"/>
        <v>295900</v>
      </c>
      <c r="J36" s="563">
        <v>431000</v>
      </c>
      <c r="K36" s="563"/>
      <c r="L36" s="452">
        <f t="shared" si="2"/>
        <v>18900</v>
      </c>
      <c r="M36" s="452">
        <f t="shared" si="3"/>
        <v>-281100</v>
      </c>
      <c r="N36" s="563">
        <v>347000</v>
      </c>
      <c r="O36" s="563"/>
      <c r="P36" s="69">
        <f t="shared" si="6"/>
        <v>42900</v>
      </c>
      <c r="Q36" s="234">
        <f t="shared" si="4"/>
        <v>42900</v>
      </c>
      <c r="R36" s="235">
        <v>0</v>
      </c>
      <c r="S36" s="235">
        <v>0</v>
      </c>
      <c r="T36" s="235">
        <v>0</v>
      </c>
      <c r="U36" s="235">
        <v>0</v>
      </c>
      <c r="V36" s="235">
        <v>0</v>
      </c>
      <c r="W36" s="235">
        <v>0</v>
      </c>
      <c r="X36" s="33">
        <f>MAX(SK합산단가입력!W31:Y31)</f>
        <v>0</v>
      </c>
      <c r="Y36" s="227" t="str">
        <f>IF(SK합산단가입력!W31=입력용!X36,"블루",IF(SK합산단가입력!X31=입력용!X36,"MSC","한음"))</f>
        <v>MSC</v>
      </c>
      <c r="Z36" s="33">
        <f>MAX(SK합산단가입력!Z31:AB31)</f>
        <v>0</v>
      </c>
      <c r="AA36" s="227" t="str">
        <f>IF(SK합산단가입력!Z31=입력용!Z36,"블루",IF(SK합산단가입력!AA31=입력용!Z36,"MSC","한음"))</f>
        <v>MSC</v>
      </c>
      <c r="AB36" s="33">
        <f>MAX(SK합산단가입력!AD31:AF31)</f>
        <v>0</v>
      </c>
      <c r="AC36" s="227" t="str">
        <f>IF(SK합산단가입력!AD31=입력용!AB36,"블루",IF(SK합산단가입력!AE31=입력용!AB36,"MSC","MSC"))</f>
        <v>MSC</v>
      </c>
      <c r="AD36" s="327">
        <f>MAX(SK합산단가입력!AG31:AI31)</f>
        <v>0</v>
      </c>
      <c r="AE36" s="227" t="str">
        <f>IF(SK합산단가입력!AG31=입력용!AD36,"블루",IF(SK합산단가입력!AH31=입력용!AD36,"MSC","한음"))</f>
        <v>MSC</v>
      </c>
      <c r="AF36" s="318" t="str">
        <f>C36</f>
        <v>갤럭시 A25 5G</v>
      </c>
      <c r="AG36" s="327">
        <f>MAX('KT 합산단가입력'!Y32:AA32)</f>
        <v>0</v>
      </c>
      <c r="AH36" s="265" t="str">
        <f>IF('KT 합산단가입력'!Y31=입력용!AG36,"MNS",IF('KT 합산단가입력'!Z31=입력용!AG36,"세이프","이룸"))</f>
        <v>이룸</v>
      </c>
      <c r="AI36" s="327">
        <f>MAX('KT 합산단가입력'!AB32:AD32)</f>
        <v>0</v>
      </c>
      <c r="AJ36" s="317" t="str">
        <f>IF('KT 합산단가입력'!AB31=입력용!AI36,"MNS",IF('KT 합산단가입력'!AC31=입력용!AI36,"세이프","이룸"))</f>
        <v>이룸</v>
      </c>
      <c r="AK36" s="266">
        <f>MAX('KT 합산단가입력'!AF31:AH31)</f>
        <v>300000</v>
      </c>
      <c r="AL36" s="265" t="str">
        <f>IF('KT 합산단가입력'!AF31=입력용!AK36,"MNS",IF('KT 합산단가입력'!AG31=입력용!AK36,"세이프","이룸"))</f>
        <v>MNS</v>
      </c>
      <c r="AM36" s="269">
        <f>MAX('KT 합산단가입력'!AI31:AK31)</f>
        <v>330000</v>
      </c>
      <c r="AN36" s="317" t="str">
        <f>IF('KT 합산단가입력'!AI31=입력용!AM36,"MNS",IF('KT 합산단가입력'!AJ31=입력용!AM36,"세이프","이룸"))</f>
        <v>MNS</v>
      </c>
      <c r="AO36" s="309" t="str">
        <f t="shared" si="13"/>
        <v>갤럭시 A25 5G</v>
      </c>
      <c r="AP36" s="327">
        <f>MAX('LG 합산단가입력'!Z31:AB31)</f>
        <v>60000</v>
      </c>
      <c r="AQ36" s="265" t="str">
        <f>IF('LG 합산단가입력'!Z31=입력용!AP36,"마라톤",IF('LG 합산단가입력'!AA31=입력용!AP36,"골드","충청"))</f>
        <v>충청</v>
      </c>
      <c r="AR36" s="327">
        <f>MAX('LG 합산단가입력'!AC31:AE31)</f>
        <v>30000</v>
      </c>
      <c r="AS36" s="221" t="str">
        <f>IF('LG 합산단가입력'!AC31=입력용!AR36,"마라톤",IF('LG 합산단가입력'!AD31=입력용!AR36,"골드","충청"))</f>
        <v>충청</v>
      </c>
      <c r="AT36" s="33">
        <f>MAX('LG 합산단가입력'!AG31:AI31)</f>
        <v>60000</v>
      </c>
      <c r="AU36" s="227" t="str">
        <f>IF('LG 합산단가입력'!AG31=입력용!AT36,"마라톤",IF('LG 합산단가입력'!AH31=입력용!AT36,"골드","충청"))</f>
        <v>충청</v>
      </c>
      <c r="AV36" s="232">
        <f>MAX('LG 합산단가입력'!AJ31:AL31)</f>
        <v>30000</v>
      </c>
      <c r="AW36" s="227" t="str">
        <f>IF('LG 합산단가입력'!AJ31=입력용!AV36,"마라톤",IF('LG 합산단가입력'!AK31=입력용!AV36,"골드","충청"))</f>
        <v>충청</v>
      </c>
    </row>
    <row r="37" spans="2:49" ht="23.1" customHeight="1">
      <c r="B37" s="987"/>
      <c r="C37" s="30" t="s">
        <v>267</v>
      </c>
      <c r="D37" s="982">
        <v>399300</v>
      </c>
      <c r="E37" s="983"/>
      <c r="F37" s="301"/>
      <c r="G37" s="301"/>
      <c r="H37" s="452">
        <f t="shared" si="0"/>
        <v>399300</v>
      </c>
      <c r="I37" s="150">
        <f t="shared" si="1"/>
        <v>399300</v>
      </c>
      <c r="J37" s="301"/>
      <c r="K37" s="301"/>
      <c r="L37" s="452">
        <f t="shared" si="2"/>
        <v>399300</v>
      </c>
      <c r="M37" s="452">
        <f t="shared" si="3"/>
        <v>359300</v>
      </c>
      <c r="N37" s="563">
        <v>399000</v>
      </c>
      <c r="O37" s="563"/>
      <c r="P37" s="69">
        <f t="shared" si="6"/>
        <v>-559700</v>
      </c>
      <c r="Q37" s="234">
        <f t="shared" si="4"/>
        <v>-229700</v>
      </c>
      <c r="R37" s="235">
        <v>0</v>
      </c>
      <c r="S37" s="235">
        <v>0</v>
      </c>
      <c r="T37" s="235">
        <v>0</v>
      </c>
      <c r="U37" s="235">
        <v>0</v>
      </c>
      <c r="V37" s="235">
        <v>0</v>
      </c>
      <c r="W37" s="235">
        <v>0</v>
      </c>
      <c r="X37" s="33">
        <f>MAX(SK합산단가입력!W32:Y32)</f>
        <v>0</v>
      </c>
      <c r="Y37" s="227" t="str">
        <f>IF(SK합산단가입력!W32=입력용!X37,"블루",IF(SK합산단가입력!X32=입력용!X37,"MSC","한음"))</f>
        <v>MSC</v>
      </c>
      <c r="Z37" s="33">
        <f>MAX(SK합산단가입력!Z32:AB32)</f>
        <v>0</v>
      </c>
      <c r="AA37" s="227" t="str">
        <f>IF(SK합산단가입력!Z32=입력용!Z37,"블루",IF(SK합산단가입력!AA32=입력용!Z37,"MSC","한음"))</f>
        <v>MSC</v>
      </c>
      <c r="AB37" s="33">
        <f>MAX(SK합산단가입력!AD32:AF32)</f>
        <v>0</v>
      </c>
      <c r="AC37" s="227" t="str">
        <f>IF(SK합산단가입력!AD32=입력용!AB37,"블루",IF(SK합산단가입력!AE32=입력용!AB37,"MSC","MSC"))</f>
        <v>MSC</v>
      </c>
      <c r="AD37" s="327">
        <f>MAX(SK합산단가입력!AG32:AI32)</f>
        <v>0</v>
      </c>
      <c r="AE37" s="227" t="str">
        <f>IF(SK합산단가입력!AG32=입력용!AD37,"블루",IF(SK합산단가입력!AH32=입력용!AD37,"MSC","한음"))</f>
        <v>MSC</v>
      </c>
      <c r="AF37" s="309" t="str">
        <f t="shared" si="5"/>
        <v>버디4 (5G심플+)</v>
      </c>
      <c r="AG37" s="327">
        <f>MAX('KT 합산단가입력'!Y33:AA33)</f>
        <v>0</v>
      </c>
      <c r="AH37" s="227" t="str">
        <f>IF('KT 합산단가입력'!Y32=입력용!AG37,"MNS",IF('KT 합산단가입력'!Z32=입력용!AG37,"세이프","이룸"))</f>
        <v>MNS</v>
      </c>
      <c r="AI37" s="327">
        <f>MAX('KT 합산단가입력'!AB33:AD33)</f>
        <v>0</v>
      </c>
      <c r="AJ37" s="221" t="str">
        <f>IF('KT 합산단가입력'!AB32=입력용!AI37,"MNS",IF('KT 합산단가입력'!AC32=입력용!AI37,"세이프","이룸"))</f>
        <v>MNS</v>
      </c>
      <c r="AK37" s="33">
        <f>MAX('KT 합산단가입력'!AF32:AH32)</f>
        <v>40000</v>
      </c>
      <c r="AL37" s="227" t="str">
        <f>IF('KT 합산단가입력'!AF32=입력용!AK37,"MNS",IF('KT 합산단가입력'!AG32=입력용!AK37,"세이프","이룸"))</f>
        <v>이룸</v>
      </c>
      <c r="AM37" s="327">
        <f>MAX('KT 합산단가입력'!AI32:AK32)</f>
        <v>40000</v>
      </c>
      <c r="AN37" s="221" t="str">
        <f>IF('KT 합산단가입력'!AI32=입력용!AM37,"MNS",IF('KT 합산단가입력'!AJ32=입력용!AM37,"세이프","이룸"))</f>
        <v>이룸</v>
      </c>
      <c r="AO37" s="319" t="str">
        <f t="shared" si="13"/>
        <v>버디4 (5G심플+)</v>
      </c>
      <c r="AP37" s="327">
        <f>MAX('LG 합산단가입력'!Z32:AB32)</f>
        <v>560000</v>
      </c>
      <c r="AQ37" s="265" t="str">
        <f>IF('LG 합산단가입력'!Z32=입력용!AP37,"마라톤",IF('LG 합산단가입력'!AA32=입력용!AP37,"골드","충청"))</f>
        <v>충청</v>
      </c>
      <c r="AR37" s="327">
        <f>MAX('LG 합산단가입력'!AC32:AE32)</f>
        <v>500000</v>
      </c>
      <c r="AS37" s="221" t="str">
        <f>IF('LG 합산단가입력'!AC32=입력용!AR37,"마라톤",IF('LG 합산단가입력'!AD32=입력용!AR37,"골드","충청"))</f>
        <v>충청</v>
      </c>
      <c r="AT37" s="33">
        <f>MAX('LG 합산단가입력'!AG32:AI32)</f>
        <v>230000</v>
      </c>
      <c r="AU37" s="227" t="str">
        <f>IF('LG 합산단가입력'!AG32=입력용!AT37,"마라톤",IF('LG 합산단가입력'!AH32=입력용!AT37,"골드","충청"))</f>
        <v>충청</v>
      </c>
      <c r="AV37" s="232">
        <f>MAX('LG 합산단가입력'!AJ32:AL32)</f>
        <v>230000</v>
      </c>
      <c r="AW37" s="227" t="str">
        <f>IF('LG 합산단가입력'!AJ32=입력용!AV37,"마라톤",IF('LG 합산단가입력'!AK32=입력용!AV37,"골드","충청"))</f>
        <v>충청</v>
      </c>
    </row>
    <row r="38" spans="2:49" ht="23.1" hidden="1" customHeight="1">
      <c r="B38" s="987"/>
      <c r="C38" s="321" t="s">
        <v>269</v>
      </c>
      <c r="D38" s="982">
        <v>374000</v>
      </c>
      <c r="E38" s="983"/>
      <c r="F38" s="563">
        <v>285000</v>
      </c>
      <c r="G38" s="563"/>
      <c r="H38" s="452">
        <f t="shared" si="0"/>
        <v>69000</v>
      </c>
      <c r="I38" s="150">
        <f t="shared" si="1"/>
        <v>69000</v>
      </c>
      <c r="J38" s="301"/>
      <c r="K38" s="301"/>
      <c r="L38" s="452">
        <f t="shared" si="2"/>
        <v>374000</v>
      </c>
      <c r="M38" s="150">
        <f>SUM(D38-J38)-SUM(AM38-U38)</f>
        <v>374000</v>
      </c>
      <c r="N38" s="301"/>
      <c r="O38" s="301"/>
      <c r="P38" s="69">
        <f t="shared" si="6"/>
        <v>374000</v>
      </c>
      <c r="Q38" s="299">
        <f>SUM(D38-N38)-SUM(AV38-W38)</f>
        <v>374000</v>
      </c>
      <c r="R38" s="235">
        <v>0</v>
      </c>
      <c r="S38" s="235">
        <v>0</v>
      </c>
      <c r="T38" s="235">
        <v>0</v>
      </c>
      <c r="U38" s="235">
        <v>0</v>
      </c>
      <c r="V38" s="235">
        <v>0</v>
      </c>
      <c r="W38" s="235">
        <v>0</v>
      </c>
      <c r="X38" s="33">
        <f>MAX(SK합산단가입력!W33:Y33)</f>
        <v>20000</v>
      </c>
      <c r="Y38" s="227" t="str">
        <f>IF(SK합산단가입력!W33=입력용!X38,"블루",IF(SK합산단가입력!X33=입력용!X38,"MSC","한음"))</f>
        <v>MSC</v>
      </c>
      <c r="Z38" s="33">
        <f>MAX(SK합산단가입력!Z33:AB33)</f>
        <v>20000</v>
      </c>
      <c r="AA38" s="227" t="str">
        <f>IF(SK합산단가입력!Z33=입력용!Z38,"블루",IF(SK합산단가입력!AA33=입력용!Z38,"MSC","한음"))</f>
        <v>MSC</v>
      </c>
      <c r="AB38" s="33">
        <f>MAX(SK합산단가입력!AD33:AF33)</f>
        <v>20000</v>
      </c>
      <c r="AC38" s="227" t="str">
        <f>IF(SK합산단가입력!AD33=입력용!AB38,"블루",IF(SK합산단가입력!AE33=입력용!AB38,"MSC","MSC"))</f>
        <v>MSC</v>
      </c>
      <c r="AD38" s="327">
        <f>MAX(SK합산단가입력!AG33:AI33)</f>
        <v>20000</v>
      </c>
      <c r="AE38" s="227" t="str">
        <f>IF(SK합산단가입력!AG33=입력용!AD38,"블루",IF(SK합산단가입력!AH33=입력용!AD38,"MSC","한음"))</f>
        <v>MSC</v>
      </c>
      <c r="AF38" s="309" t="str">
        <f t="shared" si="5"/>
        <v>와이드7(5G컴팩트)</v>
      </c>
      <c r="AG38" s="327">
        <f>MAX('KT 합산단가입력'!Y34:AA34)</f>
        <v>0</v>
      </c>
      <c r="AH38" s="227" t="str">
        <f>IF('KT 합산단가입력'!Y33=입력용!AG38,"MNS",IF('KT 합산단가입력'!Z33=입력용!AG38,"세이프","이룸"))</f>
        <v>MNS</v>
      </c>
      <c r="AI38" s="327">
        <f>MAX('KT 합산단가입력'!AB33:AD33)</f>
        <v>0</v>
      </c>
      <c r="AJ38" s="221" t="str">
        <f>IF('KT 합산단가입력'!AB33=입력용!AI38,"MNS",IF('KT 합산단가입력'!AC33=입력용!AI38,"세이프","이룸"))</f>
        <v>MNS</v>
      </c>
      <c r="AK38" s="33">
        <f>MAX('KT 합산단가입력'!AF33:AH33)</f>
        <v>0</v>
      </c>
      <c r="AL38" s="227" t="str">
        <f>IF('KT 합산단가입력'!AF33=입력용!AK38,"MNS",IF('KT 합산단가입력'!AG33=입력용!AK38,"세이프","이룸"))</f>
        <v>MNS</v>
      </c>
      <c r="AM38" s="327">
        <f>MAX('KT 합산단가입력'!AI33:AK33)</f>
        <v>0</v>
      </c>
      <c r="AN38" s="221" t="str">
        <f>IF('KT 합산단가입력'!AI33=입력용!AM38,"MNS",IF('KT 합산단가입력'!AJ33=입력용!AM38,"세이프","이룸"))</f>
        <v>MNS</v>
      </c>
      <c r="AO38" s="309" t="str">
        <f t="shared" si="13"/>
        <v>와이드7(5G컴팩트)</v>
      </c>
      <c r="AP38" s="327">
        <f>MAX('LG 합산단가입력'!Z33:AB33)</f>
        <v>0</v>
      </c>
      <c r="AQ38" s="265" t="str">
        <f>IF('LG 합산단가입력'!Z33=입력용!AP38,"마라톤",IF('LG 합산단가입력'!AA33=입력용!AP38,"골드","충청"))</f>
        <v>마라톤</v>
      </c>
      <c r="AR38" s="327">
        <f>MAX('LG 합산단가입력'!AC33:AE33)</f>
        <v>0</v>
      </c>
      <c r="AS38" s="221" t="str">
        <f>IF('LG 합산단가입력'!AC33=입력용!AR38,"마라톤",IF('LG 합산단가입력'!AD33=입력용!AR38,"골드","충청"))</f>
        <v>마라톤</v>
      </c>
      <c r="AT38" s="33">
        <f>MAX('LG 합산단가입력'!AG33:AI33)</f>
        <v>0</v>
      </c>
      <c r="AU38" s="227" t="str">
        <f>IF('LG 합산단가입력'!AG33=입력용!AT38,"마라톤",IF('LG 합산단가입력'!AH33=입력용!AT38,"골드","충청"))</f>
        <v>마라톤</v>
      </c>
      <c r="AV38" s="232">
        <f>MAX('LG 합산단가입력'!AJ33:AL33)</f>
        <v>0</v>
      </c>
      <c r="AW38" s="227" t="str">
        <f>IF('LG 합산단가입력'!AJ33=입력용!AV38,"마라톤",IF('LG 합산단가입력'!AK33=입력용!AV38,"골드","충청"))</f>
        <v>마라톤</v>
      </c>
    </row>
    <row r="39" spans="2:49" ht="23.1" customHeight="1" thickBot="1">
      <c r="B39" s="988"/>
      <c r="C39" s="321" t="s">
        <v>272</v>
      </c>
      <c r="D39" s="989">
        <v>374000</v>
      </c>
      <c r="E39" s="990"/>
      <c r="F39" s="302">
        <v>255000</v>
      </c>
      <c r="G39" s="302"/>
      <c r="H39" s="452">
        <f t="shared" si="0"/>
        <v>-151000</v>
      </c>
      <c r="I39" s="453">
        <f t="shared" si="1"/>
        <v>69000</v>
      </c>
      <c r="J39" s="301"/>
      <c r="K39" s="301"/>
      <c r="L39" s="452">
        <f t="shared" si="2"/>
        <v>374000</v>
      </c>
      <c r="M39" s="452">
        <f t="shared" si="3"/>
        <v>374000</v>
      </c>
      <c r="N39" s="301"/>
      <c r="O39" s="301"/>
      <c r="P39" s="69">
        <f t="shared" si="6"/>
        <v>374000</v>
      </c>
      <c r="Q39" s="297">
        <f>SUM(D39-N39)-SUM(AV39-W39)</f>
        <v>374000</v>
      </c>
      <c r="R39" s="235">
        <v>0</v>
      </c>
      <c r="S39" s="235">
        <v>0</v>
      </c>
      <c r="T39" s="235">
        <v>0</v>
      </c>
      <c r="U39" s="235">
        <v>0</v>
      </c>
      <c r="V39" s="235">
        <v>0</v>
      </c>
      <c r="W39" s="235">
        <v>0</v>
      </c>
      <c r="X39" s="303">
        <f>MAX(SK합산단가입력!W34:Y34)</f>
        <v>270000</v>
      </c>
      <c r="Y39" s="304" t="str">
        <f>IF(SK합산단가입력!W34=입력용!X39,"블루",IF(SK합산단가입력!X34=입력용!X39,"MSC","한음"))</f>
        <v>블루</v>
      </c>
      <c r="Z39" s="303">
        <f>MAX(SK합산단가입력!Z34:AB34)</f>
        <v>570000</v>
      </c>
      <c r="AA39" s="304" t="str">
        <f>IF(SK합산단가입력!Z34=입력용!Z39,"블루",IF(SK합산단가입력!AA34=입력용!Z39,"MSC","한음"))</f>
        <v>블루</v>
      </c>
      <c r="AB39" s="303">
        <f>MAX(SK합산단가입력!AD34:AF34)</f>
        <v>50000</v>
      </c>
      <c r="AC39" s="304" t="str">
        <f>IF(SK합산단가입력!AD34=입력용!AB39,"블루",IF(SK합산단가입력!AE34=입력용!AB39,"MSC","MSC"))</f>
        <v>MSC</v>
      </c>
      <c r="AD39" s="298">
        <f>MAX(SK합산단가입력!AG34:AI34)</f>
        <v>100000</v>
      </c>
      <c r="AE39" s="304" t="str">
        <f>IF(SK합산단가입력!AG34=입력용!AD39,"블루",IF(SK합산단가입력!AH34=입력용!AD39,"MSC","한음"))</f>
        <v>MSC</v>
      </c>
      <c r="AF39" s="308"/>
      <c r="AG39" s="298">
        <f>MAX('KT 합산단가입력'!Y34:AA34)</f>
        <v>0</v>
      </c>
      <c r="AH39" s="304" t="str">
        <f>IF('KT 합산단가입력'!Y34=입력용!AG39,"MNS",IF('KT 합산단가입력'!Z34=입력용!AG39,"세이프","이룸"))</f>
        <v>MNS</v>
      </c>
      <c r="AI39" s="298">
        <f>MAX('KT 합산단가입력'!AB34:AD34)</f>
        <v>0</v>
      </c>
      <c r="AJ39" s="166" t="str">
        <f>IF('KT 합산단가입력'!AB34=입력용!AI39,"MNS",IF('KT 합산단가입력'!AC34=입력용!AI39,"세이프","이룸"))</f>
        <v>MNS</v>
      </c>
      <c r="AK39" s="303">
        <f>MAX('KT 합산단가입력'!AF34:AH34)</f>
        <v>0</v>
      </c>
      <c r="AL39" s="304" t="str">
        <f>IF('KT 합산단가입력'!AF34=입력용!AK39,"MNS",IF('KT 합산단가입력'!AG34=입력용!AK39,"세이프","이룸"))</f>
        <v>MNS</v>
      </c>
      <c r="AM39" s="298">
        <f>MAX('KT 합산단가입력'!AI34:AK34)</f>
        <v>0</v>
      </c>
      <c r="AN39" s="166" t="str">
        <f>IF('KT 합산단가입력'!AI34=입력용!AM39,"MNS",IF('KT 합산단가입력'!AJ34=입력용!AM39,"세이프","이룸"))</f>
        <v>MNS</v>
      </c>
      <c r="AO39" s="305"/>
      <c r="AP39" s="298">
        <f>MAX('LG 합산단가입력'!Z34:AB34)</f>
        <v>0</v>
      </c>
      <c r="AQ39" s="265" t="str">
        <f>IF('LG 합산단가입력'!Z34=입력용!AP39,"마라톤",IF('LG 합산단가입력'!AA34=입력용!AP39,"골드","충청"))</f>
        <v>마라톤</v>
      </c>
      <c r="AR39" s="298">
        <f>MAX('LG 합산단가입력'!AC34:AE34)</f>
        <v>0</v>
      </c>
      <c r="AS39" s="221" t="str">
        <f>IF('LG 합산단가입력'!AC34=입력용!AR39,"마라톤",IF('LG 합산단가입력'!AD34=입력용!AR39,"골드","충청"))</f>
        <v>마라톤</v>
      </c>
      <c r="AT39" s="303">
        <f>MAX('LG 합산단가입력'!AG34:AI34)</f>
        <v>0</v>
      </c>
      <c r="AU39" s="227" t="str">
        <f>IF('LG 합산단가입력'!AG34=입력용!AT39,"마라톤",IF('LG 합산단가입력'!AH34=입력용!AT39,"골드","충청"))</f>
        <v>마라톤</v>
      </c>
      <c r="AV39" s="306">
        <f>MAX('LG 합산단가입력'!AJ34:AL34)</f>
        <v>0</v>
      </c>
      <c r="AW39" s="227" t="str">
        <f>IF('LG 합산단가입력'!AJ34=입력용!AV39,"마라톤",IF('LG 합산단가입력'!AK34=입력용!AV39,"골드","충청"))</f>
        <v>마라톤</v>
      </c>
    </row>
    <row r="40" spans="2:49" ht="20.25" customHeight="1">
      <c r="B40" s="971" t="s">
        <v>6</v>
      </c>
      <c r="C40" s="976" t="s">
        <v>50</v>
      </c>
      <c r="D40" s="978" t="s">
        <v>52</v>
      </c>
      <c r="E40" s="979"/>
      <c r="F40" s="951" t="s">
        <v>13</v>
      </c>
      <c r="G40" s="558"/>
      <c r="H40" s="951" t="s">
        <v>3</v>
      </c>
      <c r="I40" s="951" t="s">
        <v>4</v>
      </c>
      <c r="J40" s="1021" t="s">
        <v>54</v>
      </c>
      <c r="K40" s="561"/>
      <c r="L40" s="951" t="s">
        <v>3</v>
      </c>
      <c r="M40" s="951" t="s">
        <v>4</v>
      </c>
      <c r="N40" s="951" t="s">
        <v>13</v>
      </c>
      <c r="O40" s="558"/>
      <c r="P40" s="951" t="s">
        <v>3</v>
      </c>
      <c r="Q40" s="953" t="s">
        <v>4</v>
      </c>
      <c r="R40" s="949" t="s">
        <v>17</v>
      </c>
      <c r="S40" s="951" t="s">
        <v>18</v>
      </c>
      <c r="T40" s="951" t="s">
        <v>17</v>
      </c>
      <c r="U40" s="951" t="s">
        <v>19</v>
      </c>
      <c r="V40" s="951" t="s">
        <v>17</v>
      </c>
      <c r="W40" s="953" t="s">
        <v>19</v>
      </c>
      <c r="X40" s="947" t="s">
        <v>173</v>
      </c>
      <c r="Y40" s="945" t="s">
        <v>180</v>
      </c>
      <c r="Z40" s="947" t="s">
        <v>173</v>
      </c>
      <c r="AA40" s="945" t="s">
        <v>180</v>
      </c>
      <c r="AB40" s="947" t="s">
        <v>173</v>
      </c>
      <c r="AC40" s="945" t="s">
        <v>180</v>
      </c>
      <c r="AD40" s="947" t="s">
        <v>173</v>
      </c>
      <c r="AE40" s="945" t="s">
        <v>180</v>
      </c>
      <c r="AF40" s="913" t="s">
        <v>10</v>
      </c>
      <c r="AG40" s="947" t="s">
        <v>173</v>
      </c>
      <c r="AH40" s="945" t="s">
        <v>180</v>
      </c>
      <c r="AI40" s="947" t="s">
        <v>173</v>
      </c>
      <c r="AJ40" s="945" t="s">
        <v>180</v>
      </c>
      <c r="AK40" s="947" t="s">
        <v>173</v>
      </c>
      <c r="AL40" s="945" t="s">
        <v>180</v>
      </c>
      <c r="AM40" s="947" t="s">
        <v>173</v>
      </c>
      <c r="AN40" s="945" t="s">
        <v>180</v>
      </c>
      <c r="AO40" s="913" t="s">
        <v>10</v>
      </c>
      <c r="AP40" s="947" t="s">
        <v>173</v>
      </c>
      <c r="AQ40" s="945" t="s">
        <v>180</v>
      </c>
      <c r="AR40" s="947" t="s">
        <v>173</v>
      </c>
      <c r="AS40" s="945" t="s">
        <v>180</v>
      </c>
      <c r="AT40" s="947" t="s">
        <v>173</v>
      </c>
      <c r="AU40" s="945" t="s">
        <v>180</v>
      </c>
      <c r="AV40" s="947" t="s">
        <v>173</v>
      </c>
      <c r="AW40" s="945" t="s">
        <v>180</v>
      </c>
    </row>
    <row r="41" spans="2:49" ht="20.25" customHeight="1">
      <c r="B41" s="972"/>
      <c r="C41" s="977"/>
      <c r="D41" s="980"/>
      <c r="E41" s="981"/>
      <c r="F41" s="952"/>
      <c r="G41" s="559"/>
      <c r="H41" s="952"/>
      <c r="I41" s="952"/>
      <c r="J41" s="1022"/>
      <c r="K41" s="562"/>
      <c r="L41" s="952"/>
      <c r="M41" s="952"/>
      <c r="N41" s="952"/>
      <c r="O41" s="559"/>
      <c r="P41" s="952"/>
      <c r="Q41" s="954"/>
      <c r="R41" s="950"/>
      <c r="S41" s="952"/>
      <c r="T41" s="952"/>
      <c r="U41" s="952"/>
      <c r="V41" s="952"/>
      <c r="W41" s="954"/>
      <c r="X41" s="948"/>
      <c r="Y41" s="946"/>
      <c r="Z41" s="948"/>
      <c r="AA41" s="946"/>
      <c r="AB41" s="948"/>
      <c r="AC41" s="946"/>
      <c r="AD41" s="948"/>
      <c r="AE41" s="946"/>
      <c r="AF41" s="914"/>
      <c r="AG41" s="948"/>
      <c r="AH41" s="946"/>
      <c r="AI41" s="948"/>
      <c r="AJ41" s="946"/>
      <c r="AK41" s="948"/>
      <c r="AL41" s="946"/>
      <c r="AM41" s="948"/>
      <c r="AN41" s="946"/>
      <c r="AO41" s="914"/>
      <c r="AP41" s="948"/>
      <c r="AQ41" s="946"/>
      <c r="AR41" s="948"/>
      <c r="AS41" s="946"/>
      <c r="AT41" s="948"/>
      <c r="AU41" s="946"/>
      <c r="AV41" s="948"/>
      <c r="AW41" s="946"/>
    </row>
    <row r="42" spans="2:49" ht="27" customHeight="1">
      <c r="B42" s="972"/>
      <c r="C42" s="243" t="s">
        <v>412</v>
      </c>
      <c r="D42" s="974">
        <v>319000</v>
      </c>
      <c r="E42" s="975"/>
      <c r="F42" s="28">
        <v>0</v>
      </c>
      <c r="G42" s="28"/>
      <c r="H42" s="28">
        <f>SUM(D42-F42)-SUM(X42-100000)</f>
        <v>229000</v>
      </c>
      <c r="I42" s="28">
        <f>SUM(D42-F42)-SUM(AB42*0.9-100000)</f>
        <v>419000</v>
      </c>
      <c r="J42" s="28">
        <v>0</v>
      </c>
      <c r="K42" s="28"/>
      <c r="L42" s="28">
        <f>SUM(D42-J42)-SUM(AG43-100000)</f>
        <v>79000</v>
      </c>
      <c r="M42" s="28">
        <f>SUM(D42-J42)-SUM(AM43-100000)</f>
        <v>149000</v>
      </c>
      <c r="N42" s="28">
        <v>0</v>
      </c>
      <c r="O42" s="28"/>
      <c r="P42" s="28">
        <f>SUM(D42-N42)-SUM(AP42-100000)</f>
        <v>419000</v>
      </c>
      <c r="Q42" s="299">
        <f>SUM(D42-N42)-SUM(AV42-100000)</f>
        <v>419000</v>
      </c>
      <c r="R42" s="34"/>
      <c r="S42" s="27"/>
      <c r="T42" s="27"/>
      <c r="U42" s="27"/>
      <c r="V42" s="27"/>
      <c r="W42" s="223"/>
      <c r="X42" s="33">
        <f>MAX(SK합산단가입력!W37:Y37)</f>
        <v>190000</v>
      </c>
      <c r="Y42" s="227" t="str">
        <f>IF(SK합산단가입력!W37=입력용!X42,"블루",IF(SK합산단가입력!X37=입력용!X42,"MSC","한음"))</f>
        <v>블루</v>
      </c>
      <c r="Z42" s="33">
        <f>MAX(SK합산단가입력!Z37:AB37)</f>
        <v>240000</v>
      </c>
      <c r="AA42" s="227" t="str">
        <f>IF(SK합산단가입력!Z37=입력용!Z42,"블루",IF(SK합산단가입력!AA37=입력용!Z42,"MSC","한음"))</f>
        <v>블루</v>
      </c>
      <c r="AB42" s="33">
        <f>MAX(SK합산단가입력!AD37:AF37)</f>
        <v>0</v>
      </c>
      <c r="AC42" s="227" t="str">
        <f>IF(SK합산단가입력!AD37=입력용!AB42,"블루",IF(SK합산단가입력!AE37=입력용!AB42,"MSC","MSC"))</f>
        <v>MSC</v>
      </c>
      <c r="AD42" s="327">
        <f>MAX(SK합산단가입력!AG37:AI37)</f>
        <v>50000</v>
      </c>
      <c r="AE42" s="227" t="str">
        <f>IF(SK합산단가입력!AG37=입력용!AD42,"블루",IF(SK합산단가입력!AH37=입력용!AD42,"MSC","한음"))</f>
        <v>블루</v>
      </c>
      <c r="AF42" s="504" t="s">
        <v>414</v>
      </c>
      <c r="AG42" s="510"/>
      <c r="AH42" s="511"/>
      <c r="AI42" s="510"/>
      <c r="AJ42" s="511"/>
      <c r="AK42" s="510"/>
      <c r="AL42" s="511"/>
      <c r="AM42" s="510"/>
      <c r="AN42" s="511"/>
      <c r="AO42" s="507" t="s">
        <v>414</v>
      </c>
      <c r="AP42" s="33">
        <f>MAX('LG 합산단가입력'!Z37:AB37)</f>
        <v>0</v>
      </c>
      <c r="AQ42" s="227" t="str">
        <f>IF('LG 합산단가입력'!Z37=입력용!AP42,"마라톤",IF('LG 합산단가입력'!AA37=입력용!AP42,"골드","온라인"))</f>
        <v>마라톤</v>
      </c>
      <c r="AR42" s="327">
        <f>MAX('LG 합산단가입력'!AC37:AE37)</f>
        <v>0</v>
      </c>
      <c r="AS42" s="221" t="str">
        <f>IF('LG 합산단가입력'!AC37=입력용!AR42,"마라톤",IF('LG 합산단가입력'!AD37=입력용!AR42,"골드","온라인"))</f>
        <v>마라톤</v>
      </c>
      <c r="AT42" s="33">
        <f>MAX('LG 합산단가입력'!AG37:AI37)</f>
        <v>0</v>
      </c>
      <c r="AU42" s="227" t="str">
        <f>IF('LG 합산단가입력'!AG37=입력용!AT42,"마라톤",IF('LG 합산단가입력'!AH37=입력용!AT42,"골드","온라인"))</f>
        <v>마라톤</v>
      </c>
      <c r="AV42" s="232">
        <f>MAX('LG 합산단가입력'!AJ37:AL37)</f>
        <v>0</v>
      </c>
      <c r="AW42" s="227" t="str">
        <f>IF('LG 합산단가입력'!AJ37=입력용!AV42,"마라톤",IF('LG 합산단가입력'!AK37=입력용!AV42,"골드","온라인"))</f>
        <v>마라톤</v>
      </c>
    </row>
    <row r="43" spans="2:49" ht="27" customHeight="1">
      <c r="B43" s="972"/>
      <c r="C43" s="243" t="s">
        <v>451</v>
      </c>
      <c r="D43" s="974">
        <v>319000</v>
      </c>
      <c r="E43" s="975"/>
      <c r="F43" s="28">
        <v>0</v>
      </c>
      <c r="G43" s="28"/>
      <c r="H43" s="28">
        <f>SUM(D43-F43)-SUM(X43-100000)</f>
        <v>-1000</v>
      </c>
      <c r="I43" s="28">
        <f>SUM(D43-F43)-SUM(AB43*0.9-100000)</f>
        <v>419000</v>
      </c>
      <c r="J43" s="28">
        <v>0</v>
      </c>
      <c r="K43" s="28"/>
      <c r="L43" s="28">
        <f>SUM(D43-J43)-SUM(AG44-100000)</f>
        <v>389000</v>
      </c>
      <c r="M43" s="28">
        <f>SUM(D43-J43)-SUM(AM44-100000)</f>
        <v>369000</v>
      </c>
      <c r="N43" s="28">
        <v>0</v>
      </c>
      <c r="O43" s="28"/>
      <c r="P43" s="28">
        <f>SUM(D43-N43)-SUM(AP43-100000)</f>
        <v>419000</v>
      </c>
      <c r="Q43" s="299">
        <f>SUM(D43-N43)-SUM(AV43-100000)</f>
        <v>419000</v>
      </c>
      <c r="R43" s="34"/>
      <c r="S43" s="27"/>
      <c r="T43" s="27"/>
      <c r="U43" s="27"/>
      <c r="V43" s="27"/>
      <c r="W43" s="223"/>
      <c r="X43" s="33">
        <f>MAX(SK합산단가입력!W38:Y38)</f>
        <v>420000</v>
      </c>
      <c r="Y43" s="227" t="str">
        <f>IF(SK합산단가입력!W38=입력용!X43,"블루",IF(SK합산단가입력!X38=입력용!X43,"MSC","한음"))</f>
        <v>MSC</v>
      </c>
      <c r="Z43" s="33">
        <f>MAX(SK합산단가입력!Z38:AB38)</f>
        <v>570000</v>
      </c>
      <c r="AA43" s="227" t="str">
        <f>IF(SK합산단가입력!Z38=입력용!Z43,"블루",IF(SK합산단가입력!AA38=입력용!Z43,"MSC","한음"))</f>
        <v>MSC</v>
      </c>
      <c r="AB43" s="33">
        <f>MAX(SK합산단가입력!AD38:AF38)</f>
        <v>0</v>
      </c>
      <c r="AC43" s="227" t="str">
        <f>IF(SK합산단가입력!AD38=입력용!AB43,"블루",IF(SK합산단가입력!AE38=입력용!AB43,"MSC","MSC"))</f>
        <v>MSC</v>
      </c>
      <c r="AD43" s="327">
        <f>MAX(SK합산단가입력!AG38:AI38)</f>
        <v>50000</v>
      </c>
      <c r="AE43" s="227" t="str">
        <f>IF(SK합산단가입력!AG38=입력용!AD43,"블루",IF(SK합산단가입력!AH38=입력용!AD43,"MSC","한음"))</f>
        <v>블루</v>
      </c>
      <c r="AF43" s="505" t="s">
        <v>448</v>
      </c>
      <c r="AG43" s="33">
        <f>MAX('KT 합산단가입력'!Y37:AA37)</f>
        <v>340000</v>
      </c>
      <c r="AH43" s="512" t="str">
        <f>IF('KT 합산단가입력'!Y37=입력용!AG43,"MNS",IF('KT 합산단가입력'!Z37=입력용!AG43,"세이프","이룸"))</f>
        <v>이룸</v>
      </c>
      <c r="AI43" s="33">
        <f>MAX('KT 합산단가입력'!AB37:AD37)</f>
        <v>370000</v>
      </c>
      <c r="AJ43" s="512" t="str">
        <f>IF('KT 합산단가입력'!AB37=입력용!AI43,"MNS",IF('KT 합산단가입력'!AC37=입력용!AI43,"세이프","이룸"))</f>
        <v>이룸</v>
      </c>
      <c r="AK43" s="33">
        <f>MAX('KT 합산단가입력'!AF37:AH37)</f>
        <v>240000</v>
      </c>
      <c r="AL43" s="512" t="str">
        <f>IF('KT 합산단가입력'!AF37=입력용!AK43,"MNS",IF('KT 합산단가입력'!AG37=입력용!AK43,"세이프","이룸"))</f>
        <v>이룸</v>
      </c>
      <c r="AM43" s="33">
        <f>MAX('KT 합산단가입력'!AI37:AK37)</f>
        <v>270000</v>
      </c>
      <c r="AN43" s="512" t="str">
        <f>IF('KT 합산단가입력'!AI37=입력용!AM43,"MNS",IF('KT 합산단가입력'!AJ37=입력용!AM43,"세이프","이룸"))</f>
        <v>이룸</v>
      </c>
      <c r="AO43" s="508" t="s">
        <v>448</v>
      </c>
      <c r="AP43" s="33">
        <f>MAX('LG 합산단가입력'!Z38:AB38)</f>
        <v>0</v>
      </c>
      <c r="AQ43" s="227" t="str">
        <f>IF('LG 합산단가입력'!Z38=입력용!AP43,"마라톤",IF('LG 합산단가입력'!AA38=입력용!AP43,"골드","온라인"))</f>
        <v>마라톤</v>
      </c>
      <c r="AR43" s="327">
        <f>MAX('LG 합산단가입력'!AC38:AE38)</f>
        <v>0</v>
      </c>
      <c r="AS43" s="221" t="str">
        <f>IF('LG 합산단가입력'!AC38=입력용!AR43,"마라톤",IF('LG 합산단가입력'!AD38=입력용!AR43,"골드","온라인"))</f>
        <v>마라톤</v>
      </c>
      <c r="AT43" s="33">
        <f>MAX('LG 합산단가입력'!AG38:AI38)</f>
        <v>0</v>
      </c>
      <c r="AU43" s="227" t="str">
        <f>IF('LG 합산단가입력'!AG38=입력용!AT43,"마라톤",IF('LG 합산단가입력'!AH38=입력용!AT43,"골드","온라인"))</f>
        <v>마라톤</v>
      </c>
      <c r="AV43" s="232">
        <f>MAX('LG 합산단가입력'!AJ38:AL38)</f>
        <v>0</v>
      </c>
      <c r="AW43" s="227" t="str">
        <f>IF('LG 합산단가입력'!AJ38=입력용!AV43,"마라톤",IF('LG 합산단가입력'!AK38=입력용!AV43,"골드","온라인"))</f>
        <v>마라톤</v>
      </c>
    </row>
    <row r="44" spans="2:49" ht="27" customHeight="1">
      <c r="B44" s="972"/>
      <c r="C44" s="243" t="s">
        <v>273</v>
      </c>
      <c r="D44" s="974">
        <v>396000</v>
      </c>
      <c r="E44" s="975"/>
      <c r="F44" s="28">
        <v>0</v>
      </c>
      <c r="G44" s="28"/>
      <c r="H44" s="28">
        <f>SUM(D44-F44)-SUM(X44-100000)</f>
        <v>496000</v>
      </c>
      <c r="I44" s="28">
        <f>SUM(D44-F44)-SUM(AB44*0.9-100000)</f>
        <v>496000</v>
      </c>
      <c r="J44" s="28">
        <v>0</v>
      </c>
      <c r="K44" s="28"/>
      <c r="L44" s="28">
        <f>SUM(D44-J44)-SUM(AG44-100000)</f>
        <v>466000</v>
      </c>
      <c r="M44" s="28">
        <f>SUM(D44-J44)-SUM(AM44-100000)</f>
        <v>446000</v>
      </c>
      <c r="N44" s="28">
        <v>0</v>
      </c>
      <c r="O44" s="28"/>
      <c r="P44" s="28">
        <f>SUM(D44-N44)-SUM(AP44-100000)</f>
        <v>496000</v>
      </c>
      <c r="Q44" s="299">
        <f>SUM(D44-N44)-SUM(AV44-100000)</f>
        <v>496000</v>
      </c>
      <c r="R44" s="34"/>
      <c r="S44" s="27"/>
      <c r="T44" s="27"/>
      <c r="U44" s="27"/>
      <c r="V44" s="27"/>
      <c r="W44" s="223"/>
      <c r="X44" s="33">
        <f>MAX(SK합산단가입력!W39:Y39)</f>
        <v>0</v>
      </c>
      <c r="Y44" s="227" t="str">
        <f>IF(SK합산단가입력!W39=입력용!X44,"블루",IF(SK합산단가입력!X39=입력용!X44,"MSC","한음"))</f>
        <v>MSC</v>
      </c>
      <c r="Z44" s="33">
        <f>MAX(SK합산단가입력!Z39:AB39)</f>
        <v>50000</v>
      </c>
      <c r="AA44" s="227" t="str">
        <f>IF(SK합산단가입력!Z39=입력용!Z44,"블루",IF(SK합산단가입력!AA39=입력용!Z44,"MSC","한음"))</f>
        <v>MSC</v>
      </c>
      <c r="AB44" s="33">
        <f>MAX(SK합산단가입력!AD39:AF39)</f>
        <v>0</v>
      </c>
      <c r="AC44" s="227" t="str">
        <f>IF(SK합산단가입력!AD39=입력용!AB44,"블루",IF(SK합산단가입력!AE39=입력용!AB44,"MSC","MSC"))</f>
        <v>MSC</v>
      </c>
      <c r="AD44" s="327">
        <f>MAX(SK합산단가입력!AG39:AI39)</f>
        <v>50000</v>
      </c>
      <c r="AE44" s="227" t="str">
        <f>IF(SK합산단가입력!AG39=입력용!AD44,"블루",IF(SK합산단가입력!AH39=입력용!AD44,"MSC","한음"))</f>
        <v>블루</v>
      </c>
      <c r="AF44" s="504" t="str">
        <f>C44</f>
        <v>갤럭시 A24</v>
      </c>
      <c r="AG44" s="33">
        <f>MAX('KT 합산단가입력'!Y38:AA38)</f>
        <v>30000</v>
      </c>
      <c r="AH44" s="512" t="str">
        <f>IF('KT 합산단가입력'!Y38=입력용!AG44,"MNS",IF('KT 합산단가입력'!Z38=입력용!AG44,"세이프","이룸"))</f>
        <v>세이프</v>
      </c>
      <c r="AI44" s="33">
        <f>MAX('KT 합산단가입력'!AB38:AD38)</f>
        <v>30000</v>
      </c>
      <c r="AJ44" s="512" t="str">
        <f>IF('KT 합산단가입력'!AB38=입력용!AI44,"MNS",IF('KT 합산단가입력'!AC38=입력용!AI44,"세이프","이룸"))</f>
        <v>세이프</v>
      </c>
      <c r="AK44" s="33">
        <f>MAX('KT 합산단가입력'!AF38:AH38)</f>
        <v>50000</v>
      </c>
      <c r="AL44" s="512" t="str">
        <f>IF('KT 합산단가입력'!AF38=입력용!AK44,"MNS",IF('KT 합산단가입력'!AG38=입력용!AK44,"세이프","이룸"))</f>
        <v>세이프</v>
      </c>
      <c r="AM44" s="33">
        <f>MAX('KT 합산단가입력'!AI38:AK38)</f>
        <v>50000</v>
      </c>
      <c r="AN44" s="512" t="str">
        <f>IF('KT 합산단가입력'!AI38=입력용!AM44,"MNS",IF('KT 합산단가입력'!AJ38=입력용!AM44,"세이프","이룸"))</f>
        <v>세이프</v>
      </c>
      <c r="AO44" s="507" t="str">
        <f>C44</f>
        <v>갤럭시 A24</v>
      </c>
      <c r="AP44" s="33">
        <f>MAX('LG 합산단가입력'!Z38:AB38)</f>
        <v>0</v>
      </c>
      <c r="AQ44" s="227" t="str">
        <f>IF('LG 합산단가입력'!Z38=입력용!AP44,"마라톤",IF('LG 합산단가입력'!AA38=입력용!AP44,"골드","온라인"))</f>
        <v>마라톤</v>
      </c>
      <c r="AR44" s="327">
        <f>MAX('LG 합산단가입력'!AC38:AE38)</f>
        <v>0</v>
      </c>
      <c r="AS44" s="221" t="str">
        <f>IF('LG 합산단가입력'!AC38=입력용!AR44,"마라톤",IF('LG 합산단가입력'!AD38=입력용!AR44,"골드","온라인"))</f>
        <v>마라톤</v>
      </c>
      <c r="AT44" s="33">
        <f>MAX('LG 합산단가입력'!AG38:AI38)</f>
        <v>0</v>
      </c>
      <c r="AU44" s="227" t="str">
        <f>IF('LG 합산단가입력'!AG38=입력용!AT44,"마라톤",IF('LG 합산단가입력'!AH38=입력용!AT44,"골드","온라인"))</f>
        <v>마라톤</v>
      </c>
      <c r="AV44" s="232">
        <f>MAX('LG 합산단가입력'!AJ38:AL38)</f>
        <v>0</v>
      </c>
      <c r="AW44" s="227" t="str">
        <f>IF('LG 합산단가입력'!AJ38=입력용!AV44,"마라톤",IF('LG 합산단가입력'!AK38=입력용!AV44,"골드","온라인"))</f>
        <v>마라톤</v>
      </c>
    </row>
    <row r="45" spans="2:49" ht="27" customHeight="1">
      <c r="B45" s="972"/>
      <c r="C45" s="243" t="s">
        <v>413</v>
      </c>
      <c r="D45" s="974">
        <v>237600</v>
      </c>
      <c r="E45" s="975"/>
      <c r="F45" s="28">
        <v>0</v>
      </c>
      <c r="G45" s="28"/>
      <c r="H45" s="28">
        <f>SUM(D45-F45)-SUM(X45-100000)</f>
        <v>-82400</v>
      </c>
      <c r="I45" s="28">
        <f>SUM(D45-F45)-SUM(AB45*0.9-100000)</f>
        <v>337600</v>
      </c>
      <c r="J45" s="28">
        <v>0</v>
      </c>
      <c r="K45" s="28"/>
      <c r="L45" s="28">
        <f>SUM(D45-J45)-SUM(AG45-100000)</f>
        <v>257600</v>
      </c>
      <c r="M45" s="28">
        <f>SUM(D45-J45)-SUM(AM45-100000)</f>
        <v>337600</v>
      </c>
      <c r="N45" s="28">
        <v>0</v>
      </c>
      <c r="O45" s="28"/>
      <c r="P45" s="28">
        <f>SUM(D45-N45)-SUM(AP45-100000)</f>
        <v>337600</v>
      </c>
      <c r="Q45" s="299">
        <f>SUM(D45-N45)-SUM(AV45-100000)</f>
        <v>337600</v>
      </c>
      <c r="R45" s="34"/>
      <c r="S45" s="27"/>
      <c r="T45" s="27"/>
      <c r="U45" s="27"/>
      <c r="V45" s="27"/>
      <c r="W45" s="223"/>
      <c r="X45" s="33">
        <f>MAX(SK합산단가입력!W40:Y40)</f>
        <v>420000</v>
      </c>
      <c r="Y45" s="227" t="str">
        <f>IF(SK합산단가입력!W40=입력용!X45,"블루",IF(SK합산단가입력!X40=입력용!X45,"MSC","한음"))</f>
        <v>MSC</v>
      </c>
      <c r="Z45" s="33">
        <f>MAX(SK합산단가입력!Z40:AB40)</f>
        <v>570000</v>
      </c>
      <c r="AA45" s="227" t="str">
        <f>IF(SK합산단가입력!Z40=입력용!Z45,"블루",IF(SK합산단가입력!AA40=입력용!Z45,"MSC","한음"))</f>
        <v>MSC</v>
      </c>
      <c r="AB45" s="33">
        <f>MAX(SK합산단가입력!AD40:AF40)</f>
        <v>0</v>
      </c>
      <c r="AC45" s="227" t="str">
        <f>IF(SK합산단가입력!AD40=입력용!AB45,"블루",IF(SK합산단가입력!AE40=입력용!AB45,"MSC","MSC"))</f>
        <v>MSC</v>
      </c>
      <c r="AD45" s="327">
        <f>MAX(SK합산단가입력!AG40:AI40)</f>
        <v>50000</v>
      </c>
      <c r="AE45" s="227" t="str">
        <f>IF(SK합산단가입력!AG40=입력용!AD45,"블루",IF(SK합산단가입력!AH40=입력용!AD45,"MSC","한음"))</f>
        <v>블루</v>
      </c>
      <c r="AF45" s="504" t="s">
        <v>415</v>
      </c>
      <c r="AG45" s="33">
        <f>MAX('KT 합산단가입력'!Y40:AA40)</f>
        <v>80000</v>
      </c>
      <c r="AH45" s="512" t="str">
        <f>IF('KT 합산단가입력'!Y40=입력용!AG45,"MNS",IF('KT 합산단가입력'!Z40=입력용!AG45,"세이프","이룸"))</f>
        <v>세이프</v>
      </c>
      <c r="AI45" s="33">
        <f>MAX('KT 합산단가입력'!AB40:AD40)</f>
        <v>80000</v>
      </c>
      <c r="AJ45" s="512" t="str">
        <f>IF('KT 합산단가입력'!AB40=입력용!AI45,"MNS",IF('KT 합산단가입력'!AC40=입력용!AI45,"세이프","이룸"))</f>
        <v>세이프</v>
      </c>
      <c r="AK45" s="33">
        <f>MAX('KT 합산단가입력'!AF40:AH40)</f>
        <v>0</v>
      </c>
      <c r="AL45" s="512" t="str">
        <f>IF('KT 합산단가입력'!AF40=입력용!AK45,"MNS",IF('KT 합산단가입력'!AG40=입력용!AK45,"세이프","이룸"))</f>
        <v>MNS</v>
      </c>
      <c r="AM45" s="33">
        <f>MAX('KT 합산단가입력'!AI40:AK40)</f>
        <v>0</v>
      </c>
      <c r="AN45" s="512" t="str">
        <f>IF('KT 합산단가입력'!AI40=입력용!AM45,"MNS",IF('KT 합산단가입력'!AJ40=입력용!AM45,"세이프","이룸"))</f>
        <v>MNS</v>
      </c>
      <c r="AO45" s="507" t="s">
        <v>415</v>
      </c>
      <c r="AP45" s="33">
        <f>MAX('LG 합산단가입력'!Z39:AB39)</f>
        <v>0</v>
      </c>
      <c r="AQ45" s="227" t="str">
        <f>IF('LG 합산단가입력'!Z39=입력용!AP45,"마라톤",IF('LG 합산단가입력'!AA39=입력용!AP45,"골드","온라인"))</f>
        <v>마라톤</v>
      </c>
      <c r="AR45" s="327">
        <f>MAX('LG 합산단가입력'!AC39:AE39)</f>
        <v>0</v>
      </c>
      <c r="AS45" s="221" t="str">
        <f>IF('LG 합산단가입력'!AC39=입력용!AR45,"마라톤",IF('LG 합산단가입력'!AD39=입력용!AR45,"골드","온라인"))</f>
        <v>마라톤</v>
      </c>
      <c r="AT45" s="33">
        <f>MAX('LG 합산단가입력'!AG39:AI39)</f>
        <v>0</v>
      </c>
      <c r="AU45" s="227" t="str">
        <f>IF('LG 합산단가입력'!AG39=입력용!AT45,"마라톤",IF('LG 합산단가입력'!AH39=입력용!AT45,"골드","온라인"))</f>
        <v>마라톤</v>
      </c>
      <c r="AV45" s="232">
        <f>MAX('LG 합산단가입력'!AJ39:AL39)</f>
        <v>0</v>
      </c>
      <c r="AW45" s="227" t="str">
        <f>IF('LG 합산단가입력'!AJ39=입력용!AV45,"마라톤",IF('LG 합산단가입력'!AK39=입력용!AV45,"골드","온라인"))</f>
        <v>마라톤</v>
      </c>
    </row>
    <row r="46" spans="2:49" ht="27" customHeight="1" thickBot="1">
      <c r="B46" s="973"/>
      <c r="C46" s="244" t="s">
        <v>249</v>
      </c>
      <c r="D46" s="984">
        <v>326700</v>
      </c>
      <c r="E46" s="985"/>
      <c r="F46" s="239">
        <v>0</v>
      </c>
      <c r="G46" s="239"/>
      <c r="H46" s="239">
        <f>SUM(D46-F46)-SUM(X46-100000)</f>
        <v>86700</v>
      </c>
      <c r="I46" s="239">
        <f>SUM(D46-F46)-SUM(AB46*0.9-100000)</f>
        <v>426700</v>
      </c>
      <c r="J46" s="239">
        <v>0</v>
      </c>
      <c r="K46" s="239"/>
      <c r="L46" s="239">
        <f>SUM(D46-J46)-SUM(AG46-100000)</f>
        <v>396700</v>
      </c>
      <c r="M46" s="239">
        <f>SUM(D46-J46)-SUM(AM46-100000)</f>
        <v>426700</v>
      </c>
      <c r="N46" s="239">
        <v>0</v>
      </c>
      <c r="O46" s="239"/>
      <c r="P46" s="239">
        <f>SUM(D46-N46)-SUM(AP46-100000)</f>
        <v>426700</v>
      </c>
      <c r="Q46" s="222">
        <f>SUM(D46-N46)-SUM(AV46-100000)</f>
        <v>426700</v>
      </c>
      <c r="R46" s="35"/>
      <c r="S46" s="36"/>
      <c r="T46" s="36"/>
      <c r="U46" s="36"/>
      <c r="V46" s="36"/>
      <c r="W46" s="224"/>
      <c r="X46" s="51">
        <f>MAX(SK합산단가입력!W41:Y41)</f>
        <v>340000</v>
      </c>
      <c r="Y46" s="228" t="str">
        <f>IF(SK합산단가입력!W41=입력용!X46,"블루",IF(SK합산단가입력!X41=입력용!X46,"MSC","한음"))</f>
        <v>블루</v>
      </c>
      <c r="Z46" s="51">
        <f>MAX(SK합산단가입력!Z41:AB41)</f>
        <v>440000</v>
      </c>
      <c r="AA46" s="228" t="str">
        <f>IF(SK합산단가입력!Z41=입력용!Z46,"블루",IF(SK합산단가입력!AA41=입력용!Z46,"MSC","한음"))</f>
        <v>블루</v>
      </c>
      <c r="AB46" s="51">
        <f>MAX(SK합산단가입력!AD41:AF41)</f>
        <v>0</v>
      </c>
      <c r="AC46" s="228" t="str">
        <f>IF(SK합산단가입력!AD41=입력용!AB46,"블루",IF(SK합산단가입력!AE41=입력용!AB46,"MSC","MSC"))</f>
        <v>MSC</v>
      </c>
      <c r="AD46" s="229">
        <f>MAX(SK합산단가입력!AG41:AI41)</f>
        <v>0</v>
      </c>
      <c r="AE46" s="228" t="str">
        <f>IF(SK합산단가입력!AG41=입력용!AD46,"블루",IF(SK합산단가입력!AH41=입력용!AD46,"MSC","한음"))</f>
        <v>블루</v>
      </c>
      <c r="AF46" s="506" t="str">
        <f>C46</f>
        <v>M150</v>
      </c>
      <c r="AG46" s="51">
        <f>MAX('KT 합산단가입력'!Y41:AA41)</f>
        <v>30000</v>
      </c>
      <c r="AH46" s="513" t="str">
        <f>IF('KT 합산단가입력'!Y41=입력용!AG46,"MNS",IF('KT 합산단가입력'!Z41=입력용!AG46,"세이프","이룸"))</f>
        <v>세이프</v>
      </c>
      <c r="AI46" s="51">
        <f>MAX('KT 합산단가입력'!AB41:AD41)</f>
        <v>30000</v>
      </c>
      <c r="AJ46" s="513" t="str">
        <f>IF('KT 합산단가입력'!AB41=입력용!AI46,"MNS",IF('KT 합산단가입력'!AC41=입력용!AI46,"세이프","이룸"))</f>
        <v>세이프</v>
      </c>
      <c r="AK46" s="51">
        <f>MAX('KT 합산단가입력'!AF41:AH41)</f>
        <v>0</v>
      </c>
      <c r="AL46" s="513" t="str">
        <f>IF('KT 합산단가입력'!AF41=입력용!AK46,"MNS",IF('KT 합산단가입력'!AG41=입력용!AK46,"세이프","이룸"))</f>
        <v>MNS</v>
      </c>
      <c r="AM46" s="51">
        <f>MAX('KT 합산단가입력'!AI41:AK41)</f>
        <v>0</v>
      </c>
      <c r="AN46" s="513" t="str">
        <f>IF('KT 합산단가입력'!AI41=입력용!AM46,"MNS",IF('KT 합산단가입력'!AJ41=입력용!AM46,"세이프","이룸"))</f>
        <v>MNS</v>
      </c>
      <c r="AO46" s="509" t="str">
        <f>C46</f>
        <v>M150</v>
      </c>
      <c r="AP46" s="51">
        <f>MAX('LG 합산단가입력'!Z40:AB40)</f>
        <v>0</v>
      </c>
      <c r="AQ46" s="228" t="str">
        <f>IF('LG 합산단가입력'!Z40=입력용!AP46,"마라톤",IF('LG 합산단가입력'!AA40=입력용!AP46,"골드","온라인"))</f>
        <v>마라톤</v>
      </c>
      <c r="AR46" s="229">
        <f>MAX('LG 합산단가입력'!AC40:AE40)</f>
        <v>0</v>
      </c>
      <c r="AS46" s="230" t="str">
        <f>IF('LG 합산단가입력'!AC40=입력용!AR46,"마라톤",IF('LG 합산단가입력'!AD40=입력용!AR46,"골드","온라인"))</f>
        <v>마라톤</v>
      </c>
      <c r="AT46" s="51">
        <f>MAX('LG 합산단가입력'!AG40:AI40)</f>
        <v>0</v>
      </c>
      <c r="AU46" s="228" t="str">
        <f>IF('LG 합산단가입력'!AG40=입력용!AT46,"마라톤",IF('LG 합산단가입력'!AH40=입력용!AT46,"골드","온라인"))</f>
        <v>마라톤</v>
      </c>
      <c r="AV46" s="35">
        <f>MAX('LG 합산단가입력'!AJ40:AL40)</f>
        <v>0</v>
      </c>
      <c r="AW46" s="228" t="str">
        <f>IF('LG 합산단가입력'!AJ40=입력용!AV46,"마라톤",IF('LG 합산단가입력'!AK40=입력용!AV46,"골드","온라인"))</f>
        <v>마라톤</v>
      </c>
    </row>
    <row r="53" spans="41:53">
      <c r="AO53" s="3" t="s">
        <v>198</v>
      </c>
    </row>
    <row r="59" spans="41:53">
      <c r="BA59" s="1">
        <v>1</v>
      </c>
    </row>
  </sheetData>
  <mergeCells count="131">
    <mergeCell ref="D4:E4"/>
    <mergeCell ref="R6:W7"/>
    <mergeCell ref="R8:S9"/>
    <mergeCell ref="T8:U9"/>
    <mergeCell ref="V8:W9"/>
    <mergeCell ref="N6:Q7"/>
    <mergeCell ref="J6:M7"/>
    <mergeCell ref="K8:K12"/>
    <mergeCell ref="H8:I10"/>
    <mergeCell ref="I11:I12"/>
    <mergeCell ref="H11:H12"/>
    <mergeCell ref="W10:W12"/>
    <mergeCell ref="S10:S12"/>
    <mergeCell ref="R10:R12"/>
    <mergeCell ref="V10:V12"/>
    <mergeCell ref="U10:U12"/>
    <mergeCell ref="T10:T12"/>
    <mergeCell ref="H40:H41"/>
    <mergeCell ref="I40:I41"/>
    <mergeCell ref="D19:E19"/>
    <mergeCell ref="D20:E20"/>
    <mergeCell ref="D21:E21"/>
    <mergeCell ref="D22:E22"/>
    <mergeCell ref="J8:J12"/>
    <mergeCell ref="AD11:AE11"/>
    <mergeCell ref="X10:AA10"/>
    <mergeCell ref="AB10:AE10"/>
    <mergeCell ref="X6:AE9"/>
    <mergeCell ref="D27:E27"/>
    <mergeCell ref="F6:I7"/>
    <mergeCell ref="D23:E23"/>
    <mergeCell ref="D25:E25"/>
    <mergeCell ref="D26:E26"/>
    <mergeCell ref="D13:E13"/>
    <mergeCell ref="D14:E14"/>
    <mergeCell ref="G8:G12"/>
    <mergeCell ref="F8:F12"/>
    <mergeCell ref="J40:J41"/>
    <mergeCell ref="D35:E35"/>
    <mergeCell ref="D33:E33"/>
    <mergeCell ref="L40:L41"/>
    <mergeCell ref="B40:B46"/>
    <mergeCell ref="F40:F41"/>
    <mergeCell ref="D45:E45"/>
    <mergeCell ref="D42:E42"/>
    <mergeCell ref="C40:C41"/>
    <mergeCell ref="D40:E41"/>
    <mergeCell ref="D44:E44"/>
    <mergeCell ref="D38:E38"/>
    <mergeCell ref="D37:E37"/>
    <mergeCell ref="D46:E46"/>
    <mergeCell ref="B6:B39"/>
    <mergeCell ref="D39:E39"/>
    <mergeCell ref="D31:E31"/>
    <mergeCell ref="D34:E34"/>
    <mergeCell ref="D32:E32"/>
    <mergeCell ref="D30:E30"/>
    <mergeCell ref="D29:E29"/>
    <mergeCell ref="C6:C12"/>
    <mergeCell ref="D6:E12"/>
    <mergeCell ref="D36:E36"/>
    <mergeCell ref="D28:E28"/>
    <mergeCell ref="D15:E15"/>
    <mergeCell ref="D24:E24"/>
    <mergeCell ref="D43:E43"/>
    <mergeCell ref="M40:M41"/>
    <mergeCell ref="N8:N12"/>
    <mergeCell ref="O8:O12"/>
    <mergeCell ref="L8:M10"/>
    <mergeCell ref="L11:L12"/>
    <mergeCell ref="M11:M12"/>
    <mergeCell ref="P8:Q10"/>
    <mergeCell ref="P11:P12"/>
    <mergeCell ref="Q11:Q12"/>
    <mergeCell ref="N40:N41"/>
    <mergeCell ref="P40:P41"/>
    <mergeCell ref="Q40:Q41"/>
    <mergeCell ref="R40:R41"/>
    <mergeCell ref="S40:S41"/>
    <mergeCell ref="T40:T41"/>
    <mergeCell ref="U40:U41"/>
    <mergeCell ref="V40:V41"/>
    <mergeCell ref="W40:W41"/>
    <mergeCell ref="AP40:AP41"/>
    <mergeCell ref="Y40:Y41"/>
    <mergeCell ref="X40:X41"/>
    <mergeCell ref="Z40:Z41"/>
    <mergeCell ref="AA40:AA41"/>
    <mergeCell ref="AB40:AB41"/>
    <mergeCell ref="AN40:AN41"/>
    <mergeCell ref="AM40:AM41"/>
    <mergeCell ref="AG40:AG41"/>
    <mergeCell ref="AW40:AW41"/>
    <mergeCell ref="AV40:AV41"/>
    <mergeCell ref="AC40:AC41"/>
    <mergeCell ref="AR40:AR41"/>
    <mergeCell ref="AS40:AS41"/>
    <mergeCell ref="AT40:AT41"/>
    <mergeCell ref="AL40:AL41"/>
    <mergeCell ref="AU40:AU41"/>
    <mergeCell ref="AD40:AD41"/>
    <mergeCell ref="AE40:AE41"/>
    <mergeCell ref="AH40:AH41"/>
    <mergeCell ref="AI40:AI41"/>
    <mergeCell ref="AJ40:AJ41"/>
    <mergeCell ref="AK40:AK41"/>
    <mergeCell ref="AQ40:AQ41"/>
    <mergeCell ref="D16:E16"/>
    <mergeCell ref="D17:E17"/>
    <mergeCell ref="D18:E18"/>
    <mergeCell ref="AF6:AF12"/>
    <mergeCell ref="AF40:AF41"/>
    <mergeCell ref="AO6:AO12"/>
    <mergeCell ref="AO40:AO41"/>
    <mergeCell ref="AG6:AN9"/>
    <mergeCell ref="AP6:AW9"/>
    <mergeCell ref="X11:Y11"/>
    <mergeCell ref="Z11:AA11"/>
    <mergeCell ref="AB11:AC11"/>
    <mergeCell ref="AG10:AJ10"/>
    <mergeCell ref="AG11:AH11"/>
    <mergeCell ref="AI11:AJ11"/>
    <mergeCell ref="AK10:AN10"/>
    <mergeCell ref="AK11:AL11"/>
    <mergeCell ref="AM11:AN11"/>
    <mergeCell ref="AP10:AS10"/>
    <mergeCell ref="AP11:AQ11"/>
    <mergeCell ref="AR11:AS11"/>
    <mergeCell ref="AT10:AW10"/>
    <mergeCell ref="AT11:AU11"/>
    <mergeCell ref="AV11:AW11"/>
  </mergeCells>
  <phoneticPr fontId="2" type="noConversion"/>
  <conditionalFormatting sqref="AG19:AG32 AI19:AI32 AK19:AK32 AM19:AM32 AP19:AP32 AR19:AR32 AT19:AT32 AV19:AV32 X13:X32 Z13:Z32 AB13:AB32 AD13:AD32">
    <cfRule type="cellIs" dxfId="167" priority="7" operator="greaterThan">
      <formula>700000</formula>
    </cfRule>
  </conditionalFormatting>
  <conditionalFormatting sqref="X13:X39">
    <cfRule type="cellIs" dxfId="166" priority="26" operator="greaterThanOrEqual">
      <formula>700000</formula>
    </cfRule>
  </conditionalFormatting>
  <conditionalFormatting sqref="X32:X39 Z32:Z39 AB32:AB39 AD32:AD39 AG32:AG39 AI32:AI39 AK32:AK39 AM32:AM39 AP32:AP39 AR32:AR39 AT32:AT39 AV32:AV39 X42:X46 Z42:Z46 AB42:AB46 AD42:AD46 AP42:AP46 AR42:AR46 AT42:AT46 AV42:AV46 AG43:AG46 AI43:AI46 AM43:AM46 AK43:AK47">
    <cfRule type="cellIs" dxfId="165" priority="6" operator="greaterThan">
      <formula>500000</formula>
    </cfRule>
  </conditionalFormatting>
  <conditionalFormatting sqref="Z13:Z39">
    <cfRule type="cellIs" dxfId="164" priority="23" operator="greaterThanOrEqual">
      <formula>700000</formula>
    </cfRule>
  </conditionalFormatting>
  <conditionalFormatting sqref="AB13:AB39">
    <cfRule type="cellIs" dxfId="163" priority="20" operator="greaterThanOrEqual">
      <formula>700000</formula>
    </cfRule>
  </conditionalFormatting>
  <conditionalFormatting sqref="AD13:AD39">
    <cfRule type="cellIs" dxfId="162" priority="17" operator="greaterThanOrEqual">
      <formula>700000</formula>
    </cfRule>
  </conditionalFormatting>
  <conditionalFormatting sqref="AG13:AG18 AI13:AI18 AK13:AK18 AM13:AM18">
    <cfRule type="cellIs" dxfId="161" priority="4" operator="greaterThan">
      <formula>700000</formula>
    </cfRule>
    <cfRule type="cellIs" dxfId="160" priority="5" operator="greaterThanOrEqual">
      <formula>700000</formula>
    </cfRule>
  </conditionalFormatting>
  <conditionalFormatting sqref="AG19:AG39 AI19:AI39 AK19:AK39 AM19:AM39">
    <cfRule type="cellIs" dxfId="159" priority="11" operator="greaterThanOrEqual">
      <formula>700000</formula>
    </cfRule>
  </conditionalFormatting>
  <conditionalFormatting sqref="AP13:AP18 AR13:AR18 AT13:AT18 AV13:AV18">
    <cfRule type="cellIs" dxfId="158" priority="2" operator="greaterThan">
      <formula>700000</formula>
    </cfRule>
    <cfRule type="cellIs" dxfId="157" priority="3" operator="greaterThanOrEqual">
      <formula>700000</formula>
    </cfRule>
  </conditionalFormatting>
  <conditionalFormatting sqref="AP19:AP39 AR19:AR39 AT19:AT39 AV19:AV39">
    <cfRule type="cellIs" dxfId="156" priority="8" operator="greaterThanOrEqual">
      <formula>700000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I118"/>
  <sheetViews>
    <sheetView topLeftCell="A44" zoomScale="55" zoomScaleNormal="55" workbookViewId="0">
      <selection activeCell="M84" sqref="M84:T87"/>
    </sheetView>
  </sheetViews>
  <sheetFormatPr defaultRowHeight="16.5"/>
  <cols>
    <col min="1" max="1" width="0.875" customWidth="1"/>
    <col min="2" max="2" width="6.875" customWidth="1"/>
    <col min="3" max="3" width="24.75" style="1" customWidth="1"/>
    <col min="4" max="5" width="14.375" customWidth="1"/>
    <col min="6" max="6" width="17.25" hidden="1" customWidth="1"/>
    <col min="7" max="7" width="16.5" hidden="1" customWidth="1"/>
    <col min="8" max="8" width="15.5" hidden="1" customWidth="1"/>
    <col min="9" max="9" width="16" hidden="1" customWidth="1"/>
    <col min="10" max="10" width="13" hidden="1" customWidth="1"/>
    <col min="11" max="11" width="12.125" hidden="1" customWidth="1"/>
    <col min="12" max="12" width="2.25" hidden="1" customWidth="1"/>
    <col min="13" max="13" width="12.875" customWidth="1"/>
    <col min="14" max="14" width="12.25" customWidth="1"/>
    <col min="15" max="15" width="16.5" customWidth="1"/>
    <col min="16" max="16" width="20.25" customWidth="1"/>
    <col min="17" max="17" width="15.625" customWidth="1"/>
    <col min="18" max="18" width="16.625" customWidth="1"/>
    <col min="19" max="20" width="11.875" customWidth="1"/>
    <col min="21" max="21" width="2.375" customWidth="1"/>
    <col min="22" max="22" width="27.625" customWidth="1"/>
    <col min="23" max="23" width="14" bestFit="1" customWidth="1"/>
    <col min="24" max="24" width="13.625" customWidth="1"/>
    <col min="25" max="25" width="11.5" hidden="1" customWidth="1"/>
    <col min="26" max="26" width="13" customWidth="1"/>
    <col min="27" max="27" width="12.625" bestFit="1" customWidth="1"/>
    <col min="28" max="28" width="11.125" hidden="1" customWidth="1"/>
    <col min="29" max="29" width="3.875" customWidth="1"/>
    <col min="30" max="31" width="12.875" customWidth="1"/>
    <col min="32" max="32" width="11.625" hidden="1" customWidth="1"/>
    <col min="33" max="33" width="12.5" customWidth="1"/>
    <col min="34" max="34" width="12.625" bestFit="1" customWidth="1"/>
    <col min="35" max="35" width="11.125" hidden="1" customWidth="1"/>
  </cols>
  <sheetData>
    <row r="1" spans="2:35" ht="17.25" thickBot="1"/>
    <row r="2" spans="2:35" ht="23.25" customHeight="1">
      <c r="B2" s="1113" t="s">
        <v>595</v>
      </c>
      <c r="C2" s="1127" t="s">
        <v>150</v>
      </c>
      <c r="D2" s="1130" t="s">
        <v>152</v>
      </c>
      <c r="E2" s="1131"/>
      <c r="F2" s="1131"/>
      <c r="G2" s="1131"/>
      <c r="H2" s="1131"/>
      <c r="I2" s="1131"/>
      <c r="J2" s="1131"/>
      <c r="K2" s="1132"/>
      <c r="L2" s="167"/>
      <c r="M2" s="1130" t="s">
        <v>153</v>
      </c>
      <c r="N2" s="1131"/>
      <c r="O2" s="1131"/>
      <c r="P2" s="1131"/>
      <c r="Q2" s="1131"/>
      <c r="R2" s="1131"/>
      <c r="S2" s="1131"/>
      <c r="T2" s="1132"/>
      <c r="U2" s="167"/>
      <c r="V2" s="1078" t="s">
        <v>727</v>
      </c>
      <c r="W2" s="1117" t="s">
        <v>169</v>
      </c>
      <c r="X2" s="1118"/>
      <c r="Y2" s="1118"/>
      <c r="Z2" s="1118"/>
      <c r="AA2" s="1118"/>
      <c r="AB2" s="1119"/>
      <c r="AD2" s="1095" t="s">
        <v>172</v>
      </c>
      <c r="AE2" s="1096"/>
      <c r="AF2" s="1096"/>
      <c r="AG2" s="1096"/>
      <c r="AH2" s="1096"/>
      <c r="AI2" s="1097"/>
    </row>
    <row r="3" spans="2:35" ht="23.25" customHeight="1" thickBot="1">
      <c r="B3" s="1114"/>
      <c r="C3" s="1128"/>
      <c r="D3" s="1133"/>
      <c r="E3" s="1134"/>
      <c r="F3" s="1134"/>
      <c r="G3" s="1134"/>
      <c r="H3" s="1134"/>
      <c r="I3" s="1134"/>
      <c r="J3" s="1134"/>
      <c r="K3" s="1135"/>
      <c r="L3" s="167"/>
      <c r="M3" s="1133"/>
      <c r="N3" s="1134"/>
      <c r="O3" s="1134"/>
      <c r="P3" s="1134"/>
      <c r="Q3" s="1134"/>
      <c r="R3" s="1134"/>
      <c r="S3" s="1134"/>
      <c r="T3" s="1135"/>
      <c r="U3" s="167"/>
      <c r="V3" s="1079"/>
      <c r="W3" s="1120"/>
      <c r="X3" s="1121"/>
      <c r="Y3" s="1121"/>
      <c r="Z3" s="1121"/>
      <c r="AA3" s="1121"/>
      <c r="AB3" s="1122"/>
      <c r="AD3" s="1098"/>
      <c r="AE3" s="1099"/>
      <c r="AF3" s="1099"/>
      <c r="AG3" s="1099"/>
      <c r="AH3" s="1099"/>
      <c r="AI3" s="1100"/>
    </row>
    <row r="4" spans="2:35" ht="26.25" customHeight="1">
      <c r="B4" s="1114"/>
      <c r="C4" s="1128"/>
      <c r="D4" s="1133"/>
      <c r="E4" s="1134"/>
      <c r="F4" s="1134"/>
      <c r="G4" s="1134"/>
      <c r="H4" s="1134"/>
      <c r="I4" s="1134"/>
      <c r="J4" s="1134"/>
      <c r="K4" s="1135"/>
      <c r="L4" s="167"/>
      <c r="M4" s="1133"/>
      <c r="N4" s="1134"/>
      <c r="O4" s="1134"/>
      <c r="P4" s="1134"/>
      <c r="Q4" s="1134"/>
      <c r="R4" s="1134"/>
      <c r="S4" s="1134"/>
      <c r="T4" s="1135"/>
      <c r="U4" s="167"/>
      <c r="V4" s="1079"/>
      <c r="W4" s="1072" t="s">
        <v>170</v>
      </c>
      <c r="X4" s="1073"/>
      <c r="Y4" s="1074"/>
      <c r="Z4" s="1123" t="s">
        <v>171</v>
      </c>
      <c r="AA4" s="1124"/>
      <c r="AB4" s="1125"/>
      <c r="AD4" s="1103" t="s">
        <v>170</v>
      </c>
      <c r="AE4" s="1104"/>
      <c r="AF4" s="1105"/>
      <c r="AG4" s="1107" t="s">
        <v>171</v>
      </c>
      <c r="AH4" s="1108"/>
      <c r="AI4" s="1109"/>
    </row>
    <row r="5" spans="2:35" ht="26.25" customHeight="1" thickBot="1">
      <c r="B5" s="1114"/>
      <c r="C5" s="1129"/>
      <c r="D5" s="1136"/>
      <c r="E5" s="1137"/>
      <c r="F5" s="1137"/>
      <c r="G5" s="1137"/>
      <c r="H5" s="1137"/>
      <c r="I5" s="1137"/>
      <c r="J5" s="1137"/>
      <c r="K5" s="1138"/>
      <c r="L5" s="167"/>
      <c r="M5" s="1136"/>
      <c r="N5" s="1137"/>
      <c r="O5" s="1137"/>
      <c r="P5" s="1137"/>
      <c r="Q5" s="1137"/>
      <c r="R5" s="1137"/>
      <c r="S5" s="1137"/>
      <c r="T5" s="1138"/>
      <c r="U5" s="167"/>
      <c r="V5" s="1080"/>
      <c r="W5" s="1075"/>
      <c r="X5" s="1076"/>
      <c r="Y5" s="1077"/>
      <c r="Z5" s="1126"/>
      <c r="AA5" s="1111"/>
      <c r="AB5" s="1112"/>
      <c r="AD5" s="1075"/>
      <c r="AE5" s="1076"/>
      <c r="AF5" s="1106"/>
      <c r="AG5" s="1110"/>
      <c r="AH5" s="1111"/>
      <c r="AI5" s="1112"/>
    </row>
    <row r="6" spans="2:35" ht="24" customHeight="1">
      <c r="B6" s="1114"/>
      <c r="C6" s="1066" t="s">
        <v>50</v>
      </c>
      <c r="D6" s="1060" t="s">
        <v>143</v>
      </c>
      <c r="E6" s="1060"/>
      <c r="F6" s="643" t="s">
        <v>140</v>
      </c>
      <c r="G6" s="642" t="s">
        <v>144</v>
      </c>
      <c r="H6" s="1068"/>
      <c r="I6" s="1069"/>
      <c r="J6" s="1062" t="s">
        <v>148</v>
      </c>
      <c r="K6" s="1064" t="s">
        <v>149</v>
      </c>
      <c r="L6" s="166"/>
      <c r="M6" s="1060" t="s">
        <v>143</v>
      </c>
      <c r="N6" s="1060"/>
      <c r="O6" s="608" t="s">
        <v>140</v>
      </c>
      <c r="P6" s="642" t="s">
        <v>144</v>
      </c>
      <c r="Q6" s="1068"/>
      <c r="R6" s="1069"/>
      <c r="S6" s="1062" t="s">
        <v>148</v>
      </c>
      <c r="T6" s="1064" t="s">
        <v>149</v>
      </c>
      <c r="U6" s="177"/>
      <c r="V6" s="1081" t="s">
        <v>50</v>
      </c>
      <c r="W6" s="1091" t="s">
        <v>175</v>
      </c>
      <c r="X6" s="1093" t="s">
        <v>189</v>
      </c>
      <c r="Y6" s="1101" t="s">
        <v>190</v>
      </c>
      <c r="Z6" s="1091" t="s">
        <v>175</v>
      </c>
      <c r="AA6" s="1093" t="s">
        <v>189</v>
      </c>
      <c r="AB6" s="1101" t="s">
        <v>190</v>
      </c>
      <c r="AC6" s="172"/>
      <c r="AD6" s="1091" t="s">
        <v>175</v>
      </c>
      <c r="AE6" s="1093" t="s">
        <v>189</v>
      </c>
      <c r="AF6" s="1101" t="s">
        <v>190</v>
      </c>
      <c r="AG6" s="1091" t="s">
        <v>175</v>
      </c>
      <c r="AH6" s="1093" t="s">
        <v>189</v>
      </c>
      <c r="AI6" s="1101" t="s">
        <v>190</v>
      </c>
    </row>
    <row r="7" spans="2:35" ht="24" customHeight="1" thickBot="1">
      <c r="B7" s="1114"/>
      <c r="C7" s="1067"/>
      <c r="D7" s="169" t="s">
        <v>142</v>
      </c>
      <c r="E7" s="170" t="s">
        <v>147</v>
      </c>
      <c r="F7" s="322" t="s">
        <v>430</v>
      </c>
      <c r="G7" s="171"/>
      <c r="H7" s="171"/>
      <c r="I7" s="171" t="s">
        <v>303</v>
      </c>
      <c r="J7" s="1063"/>
      <c r="K7" s="1065"/>
      <c r="L7" s="166"/>
      <c r="M7" s="169" t="s">
        <v>142</v>
      </c>
      <c r="N7" s="170" t="s">
        <v>147</v>
      </c>
      <c r="O7" s="322" t="s">
        <v>430</v>
      </c>
      <c r="P7" s="171"/>
      <c r="Q7" s="171"/>
      <c r="R7" s="171" t="s">
        <v>303</v>
      </c>
      <c r="S7" s="1063"/>
      <c r="T7" s="1065"/>
      <c r="U7" s="178"/>
      <c r="V7" s="1082"/>
      <c r="W7" s="1092"/>
      <c r="X7" s="1094"/>
      <c r="Y7" s="1102"/>
      <c r="Z7" s="1092"/>
      <c r="AA7" s="1094"/>
      <c r="AB7" s="1102"/>
      <c r="AC7" s="173"/>
      <c r="AD7" s="1092"/>
      <c r="AE7" s="1094"/>
      <c r="AF7" s="1102"/>
      <c r="AG7" s="1092"/>
      <c r="AH7" s="1094"/>
      <c r="AI7" s="1102"/>
    </row>
    <row r="8" spans="2:35" ht="24" customHeight="1">
      <c r="B8" s="1114"/>
      <c r="C8" s="174" t="str">
        <f>입력용!C13</f>
        <v>갤럭시 Z폴드7</v>
      </c>
      <c r="D8" s="282">
        <v>63</v>
      </c>
      <c r="E8" s="282">
        <v>53</v>
      </c>
      <c r="F8" s="328">
        <v>5</v>
      </c>
      <c r="G8" s="282"/>
      <c r="H8" s="282"/>
      <c r="I8" s="282"/>
      <c r="J8" s="267">
        <f>(D8+G8+H8+I8)*10000</f>
        <v>630000</v>
      </c>
      <c r="K8" s="267">
        <f t="shared" ref="K8:K21" si="0">(E8+F8+G8+H8+I8)*10000</f>
        <v>580000</v>
      </c>
      <c r="L8" s="166"/>
      <c r="M8" s="282">
        <v>56</v>
      </c>
      <c r="N8" s="282">
        <v>41</v>
      </c>
      <c r="O8" s="328">
        <v>5</v>
      </c>
      <c r="P8" s="282"/>
      <c r="Q8" s="282"/>
      <c r="R8" s="282"/>
      <c r="S8" s="267">
        <f>(M8+P8+Q8+R8)*10000</f>
        <v>560000</v>
      </c>
      <c r="T8" s="267">
        <f>(N8+O8+P8+Q8+R8)*10000</f>
        <v>460000</v>
      </c>
      <c r="U8" s="179"/>
      <c r="V8" s="204" t="str">
        <f t="shared" ref="V8:V34" si="1">C8</f>
        <v>갤럭시 Z폴드7</v>
      </c>
      <c r="W8" s="203">
        <f>J8-30000</f>
        <v>600000</v>
      </c>
      <c r="X8" s="98">
        <f>J49</f>
        <v>590000</v>
      </c>
      <c r="Y8" s="202">
        <f>J90</f>
        <v>0</v>
      </c>
      <c r="Z8" s="199">
        <f>K8-30000</f>
        <v>550000</v>
      </c>
      <c r="AA8" s="200">
        <f>K49</f>
        <v>540000</v>
      </c>
      <c r="AB8" s="201">
        <f>K90</f>
        <v>0</v>
      </c>
      <c r="AC8" s="29"/>
      <c r="AD8" s="197">
        <f>S8-30000</f>
        <v>530000</v>
      </c>
      <c r="AE8" s="98">
        <f>S49</f>
        <v>540000</v>
      </c>
      <c r="AF8" s="198">
        <f>S90</f>
        <v>0</v>
      </c>
      <c r="AG8" s="199">
        <f>T8-30000</f>
        <v>430000</v>
      </c>
      <c r="AH8" s="200">
        <f>T49</f>
        <v>440000</v>
      </c>
      <c r="AI8" s="201">
        <f>T90</f>
        <v>0</v>
      </c>
    </row>
    <row r="9" spans="2:35" ht="24" customHeight="1">
      <c r="B9" s="1114"/>
      <c r="C9" s="174" t="str">
        <f>입력용!C14</f>
        <v>갤럭시 Z플립7_256G</v>
      </c>
      <c r="D9" s="282">
        <v>65</v>
      </c>
      <c r="E9" s="282">
        <v>55</v>
      </c>
      <c r="F9" s="328">
        <v>5</v>
      </c>
      <c r="G9" s="282"/>
      <c r="H9" s="282"/>
      <c r="I9" s="282"/>
      <c r="J9" s="267">
        <f t="shared" ref="J9:J21" si="2">(D9+G9+H9+I9)*10000</f>
        <v>650000</v>
      </c>
      <c r="K9" s="267">
        <f t="shared" si="0"/>
        <v>600000</v>
      </c>
      <c r="L9" s="166"/>
      <c r="M9" s="282">
        <v>48</v>
      </c>
      <c r="N9" s="282">
        <v>33</v>
      </c>
      <c r="O9" s="328">
        <v>5</v>
      </c>
      <c r="P9" s="282"/>
      <c r="Q9" s="282"/>
      <c r="R9" s="282"/>
      <c r="S9" s="267">
        <f t="shared" ref="S9:S34" si="3">(M9+P9+Q9+R9)*10000</f>
        <v>480000</v>
      </c>
      <c r="T9" s="267">
        <f>(N9+O9+P9+Q9+R9)*10000</f>
        <v>380000</v>
      </c>
      <c r="U9" s="179"/>
      <c r="V9" s="205" t="str">
        <f t="shared" si="1"/>
        <v>갤럭시 Z플립7_256G</v>
      </c>
      <c r="W9" s="203">
        <f t="shared" ref="W9:W34" si="4">J9-30000</f>
        <v>620000</v>
      </c>
      <c r="X9" s="31">
        <f>J50</f>
        <v>590000</v>
      </c>
      <c r="Y9" s="187">
        <f>J91</f>
        <v>0</v>
      </c>
      <c r="Z9" s="199">
        <f t="shared" ref="Z9:Z34" si="5">K9-30000</f>
        <v>570000</v>
      </c>
      <c r="AA9" s="32">
        <f>K50</f>
        <v>540000</v>
      </c>
      <c r="AB9" s="182">
        <f>K91</f>
        <v>0</v>
      </c>
      <c r="AC9" s="29"/>
      <c r="AD9" s="197">
        <f t="shared" ref="AD9:AD34" si="6">S9-30000</f>
        <v>450000</v>
      </c>
      <c r="AE9" s="31">
        <f>S50</f>
        <v>440000</v>
      </c>
      <c r="AF9" s="180">
        <f>S91</f>
        <v>0</v>
      </c>
      <c r="AG9" s="199">
        <f t="shared" ref="AG9:AG34" si="7">T9-30000</f>
        <v>350000</v>
      </c>
      <c r="AH9" s="32">
        <f>T50</f>
        <v>340000</v>
      </c>
      <c r="AI9" s="182">
        <f>T91</f>
        <v>0</v>
      </c>
    </row>
    <row r="10" spans="2:35" ht="24" customHeight="1">
      <c r="B10" s="1114"/>
      <c r="C10" s="174" t="str">
        <f>입력용!C15</f>
        <v>갤럭시 Z플립7_512G</v>
      </c>
      <c r="D10" s="282">
        <v>65</v>
      </c>
      <c r="E10" s="282">
        <v>55</v>
      </c>
      <c r="F10" s="328">
        <v>5</v>
      </c>
      <c r="G10" s="282"/>
      <c r="H10" s="282"/>
      <c r="I10" s="282"/>
      <c r="J10" s="267">
        <f t="shared" si="2"/>
        <v>650000</v>
      </c>
      <c r="K10" s="267">
        <f t="shared" si="0"/>
        <v>600000</v>
      </c>
      <c r="L10" s="166"/>
      <c r="M10" s="282">
        <v>58</v>
      </c>
      <c r="N10" s="282">
        <v>43</v>
      </c>
      <c r="O10" s="328">
        <v>5</v>
      </c>
      <c r="P10" s="282"/>
      <c r="Q10" s="282"/>
      <c r="R10" s="282"/>
      <c r="S10" s="267">
        <f t="shared" si="3"/>
        <v>580000</v>
      </c>
      <c r="T10" s="267">
        <f>(N10+O10+P10+Q10+R10)*10000</f>
        <v>480000</v>
      </c>
      <c r="U10" s="179"/>
      <c r="V10" s="205" t="str">
        <f t="shared" si="1"/>
        <v>갤럭시 Z플립7_512G</v>
      </c>
      <c r="W10" s="203">
        <f>J10-30000</f>
        <v>620000</v>
      </c>
      <c r="X10" s="31">
        <f>J51</f>
        <v>590000</v>
      </c>
      <c r="Y10" s="187">
        <f>J92</f>
        <v>0</v>
      </c>
      <c r="Z10" s="199">
        <f>K10-30000</f>
        <v>570000</v>
      </c>
      <c r="AA10" s="32">
        <f>K51</f>
        <v>540000</v>
      </c>
      <c r="AB10" s="182">
        <f>K92</f>
        <v>0</v>
      </c>
      <c r="AC10" s="29"/>
      <c r="AD10" s="197">
        <f>S10-30000</f>
        <v>550000</v>
      </c>
      <c r="AE10" s="31">
        <f>S51</f>
        <v>540000</v>
      </c>
      <c r="AF10" s="180">
        <f>S92</f>
        <v>0</v>
      </c>
      <c r="AG10" s="199">
        <f>T10-30000</f>
        <v>450000</v>
      </c>
      <c r="AH10" s="32">
        <f>T51</f>
        <v>440000</v>
      </c>
      <c r="AI10" s="182">
        <f>T92</f>
        <v>0</v>
      </c>
    </row>
    <row r="11" spans="2:35" ht="24" customHeight="1">
      <c r="B11" s="1114"/>
      <c r="C11" s="287" t="s">
        <v>714</v>
      </c>
      <c r="D11" s="282">
        <v>32</v>
      </c>
      <c r="E11" s="282">
        <v>49</v>
      </c>
      <c r="F11" s="328">
        <v>5</v>
      </c>
      <c r="G11" s="282"/>
      <c r="H11" s="282"/>
      <c r="I11" s="282"/>
      <c r="J11" s="267">
        <f t="shared" si="2"/>
        <v>320000</v>
      </c>
      <c r="K11" s="267">
        <f t="shared" si="0"/>
        <v>540000</v>
      </c>
      <c r="L11" s="166"/>
      <c r="M11" s="282">
        <v>26</v>
      </c>
      <c r="N11" s="282">
        <v>38</v>
      </c>
      <c r="O11" s="328">
        <v>5</v>
      </c>
      <c r="P11" s="282"/>
      <c r="Q11" s="282"/>
      <c r="R11" s="282"/>
      <c r="S11" s="267">
        <f t="shared" ref="S11:S13" si="8">(M11+P11+Q11+R11)*10000</f>
        <v>260000</v>
      </c>
      <c r="T11" s="267">
        <f t="shared" ref="T11:T13" si="9">(N11+O11+P11+Q11+R11)*10000</f>
        <v>430000</v>
      </c>
      <c r="U11" s="179"/>
      <c r="V11" s="211" t="s">
        <v>714</v>
      </c>
      <c r="W11" s="203">
        <f t="shared" ref="W11:W13" si="10">J11-30000</f>
        <v>290000</v>
      </c>
      <c r="X11" s="31">
        <f t="shared" ref="X11:X13" si="11">J52</f>
        <v>220000</v>
      </c>
      <c r="Y11" s="187">
        <f t="shared" ref="Y11:Y13" si="12">J93</f>
        <v>0</v>
      </c>
      <c r="Z11" s="199">
        <f t="shared" ref="Z11:Z13" si="13">K11-30000</f>
        <v>510000</v>
      </c>
      <c r="AA11" s="32">
        <f t="shared" ref="AA11:AA13" si="14">K52</f>
        <v>370000</v>
      </c>
      <c r="AB11" s="182"/>
      <c r="AC11" s="29"/>
      <c r="AD11" s="197">
        <f t="shared" ref="AD11:AD13" si="15">S11-30000</f>
        <v>230000</v>
      </c>
      <c r="AE11" s="31">
        <f t="shared" ref="AE11:AE13" si="16">S52</f>
        <v>170000</v>
      </c>
      <c r="AF11" s="180">
        <f t="shared" ref="AF11:AF13" si="17">S93</f>
        <v>0</v>
      </c>
      <c r="AG11" s="199">
        <f t="shared" ref="AG11:AG13" si="18">T11-30000</f>
        <v>400000</v>
      </c>
      <c r="AH11" s="32">
        <f t="shared" ref="AH11:AH13" si="19">T52</f>
        <v>220000</v>
      </c>
      <c r="AI11" s="182"/>
    </row>
    <row r="12" spans="2:35" ht="24" customHeight="1">
      <c r="B12" s="1114"/>
      <c r="C12" s="287" t="s">
        <v>715</v>
      </c>
      <c r="D12" s="282">
        <v>32</v>
      </c>
      <c r="E12" s="282">
        <v>49</v>
      </c>
      <c r="F12" s="328">
        <v>5</v>
      </c>
      <c r="G12" s="282"/>
      <c r="H12" s="282"/>
      <c r="I12" s="282"/>
      <c r="J12" s="267">
        <f t="shared" si="2"/>
        <v>320000</v>
      </c>
      <c r="K12" s="267">
        <f t="shared" si="0"/>
        <v>540000</v>
      </c>
      <c r="L12" s="166"/>
      <c r="M12" s="282">
        <v>26</v>
      </c>
      <c r="N12" s="282">
        <v>38</v>
      </c>
      <c r="O12" s="328">
        <v>5</v>
      </c>
      <c r="P12" s="282"/>
      <c r="Q12" s="282"/>
      <c r="R12" s="282"/>
      <c r="S12" s="267">
        <f t="shared" si="8"/>
        <v>260000</v>
      </c>
      <c r="T12" s="267">
        <f t="shared" si="9"/>
        <v>430000</v>
      </c>
      <c r="U12" s="179"/>
      <c r="V12" s="211" t="s">
        <v>715</v>
      </c>
      <c r="W12" s="203">
        <f t="shared" si="10"/>
        <v>290000</v>
      </c>
      <c r="X12" s="31">
        <f t="shared" si="11"/>
        <v>220000</v>
      </c>
      <c r="Y12" s="187">
        <f t="shared" si="12"/>
        <v>0</v>
      </c>
      <c r="Z12" s="199">
        <f t="shared" si="13"/>
        <v>510000</v>
      </c>
      <c r="AA12" s="32">
        <f t="shared" si="14"/>
        <v>370000</v>
      </c>
      <c r="AB12" s="182"/>
      <c r="AC12" s="29"/>
      <c r="AD12" s="197">
        <f t="shared" si="15"/>
        <v>230000</v>
      </c>
      <c r="AE12" s="31">
        <f t="shared" si="16"/>
        <v>170000</v>
      </c>
      <c r="AF12" s="180">
        <f t="shared" si="17"/>
        <v>0</v>
      </c>
      <c r="AG12" s="199">
        <f t="shared" si="18"/>
        <v>400000</v>
      </c>
      <c r="AH12" s="32">
        <f t="shared" si="19"/>
        <v>220000</v>
      </c>
      <c r="AI12" s="182"/>
    </row>
    <row r="13" spans="2:35" ht="24" customHeight="1">
      <c r="B13" s="1114"/>
      <c r="C13" s="287" t="s">
        <v>716</v>
      </c>
      <c r="D13" s="282">
        <v>32</v>
      </c>
      <c r="E13" s="282">
        <v>49</v>
      </c>
      <c r="F13" s="328">
        <v>5</v>
      </c>
      <c r="G13" s="282"/>
      <c r="H13" s="282"/>
      <c r="I13" s="282"/>
      <c r="J13" s="267">
        <f t="shared" si="2"/>
        <v>320000</v>
      </c>
      <c r="K13" s="267">
        <f t="shared" si="0"/>
        <v>540000</v>
      </c>
      <c r="L13" s="166"/>
      <c r="M13" s="282">
        <v>26</v>
      </c>
      <c r="N13" s="282">
        <v>41</v>
      </c>
      <c r="O13" s="328">
        <v>5</v>
      </c>
      <c r="P13" s="282"/>
      <c r="Q13" s="282"/>
      <c r="R13" s="282"/>
      <c r="S13" s="267">
        <f t="shared" si="8"/>
        <v>260000</v>
      </c>
      <c r="T13" s="267">
        <f t="shared" si="9"/>
        <v>460000</v>
      </c>
      <c r="U13" s="179"/>
      <c r="V13" s="211" t="s">
        <v>716</v>
      </c>
      <c r="W13" s="203">
        <f t="shared" si="10"/>
        <v>290000</v>
      </c>
      <c r="X13" s="31">
        <f t="shared" si="11"/>
        <v>220000</v>
      </c>
      <c r="Y13" s="187">
        <f t="shared" si="12"/>
        <v>0</v>
      </c>
      <c r="Z13" s="199">
        <f t="shared" si="13"/>
        <v>510000</v>
      </c>
      <c r="AA13" s="32">
        <f t="shared" si="14"/>
        <v>370000</v>
      </c>
      <c r="AB13" s="182"/>
      <c r="AC13" s="29"/>
      <c r="AD13" s="197">
        <f t="shared" si="15"/>
        <v>230000</v>
      </c>
      <c r="AE13" s="31">
        <f t="shared" si="16"/>
        <v>170000</v>
      </c>
      <c r="AF13" s="180">
        <f t="shared" si="17"/>
        <v>0</v>
      </c>
      <c r="AG13" s="199">
        <f t="shared" si="18"/>
        <v>430000</v>
      </c>
      <c r="AH13" s="32">
        <f t="shared" si="19"/>
        <v>250000</v>
      </c>
      <c r="AI13" s="182"/>
    </row>
    <row r="14" spans="2:35" ht="24" customHeight="1">
      <c r="B14" s="1114"/>
      <c r="C14" s="287" t="s">
        <v>252</v>
      </c>
      <c r="D14" s="282">
        <v>25</v>
      </c>
      <c r="E14" s="282">
        <v>25</v>
      </c>
      <c r="F14" s="328">
        <v>5</v>
      </c>
      <c r="G14" s="282"/>
      <c r="H14" s="282"/>
      <c r="I14" s="282"/>
      <c r="J14" s="267">
        <f t="shared" si="2"/>
        <v>250000</v>
      </c>
      <c r="K14" s="267">
        <f t="shared" si="0"/>
        <v>300000</v>
      </c>
      <c r="L14" s="166"/>
      <c r="M14" s="279">
        <v>19</v>
      </c>
      <c r="N14" s="279">
        <v>19</v>
      </c>
      <c r="O14" s="328">
        <v>5</v>
      </c>
      <c r="P14" s="282"/>
      <c r="Q14" s="282"/>
      <c r="R14" s="282"/>
      <c r="S14" s="267">
        <f t="shared" si="3"/>
        <v>190000</v>
      </c>
      <c r="T14" s="267">
        <f>(N14+O14+P14+Q14+R14)*10000</f>
        <v>240000</v>
      </c>
      <c r="U14" s="179"/>
      <c r="V14" s="205" t="str">
        <f t="shared" si="1"/>
        <v>갤럭시 S25</v>
      </c>
      <c r="W14" s="203">
        <f t="shared" si="4"/>
        <v>220000</v>
      </c>
      <c r="X14" s="31">
        <f t="shared" ref="X14:X17" si="20">J55</f>
        <v>360000</v>
      </c>
      <c r="Y14" s="187">
        <f t="shared" ref="Y14:Y17" si="21">J93</f>
        <v>0</v>
      </c>
      <c r="Z14" s="199">
        <f t="shared" si="5"/>
        <v>270000</v>
      </c>
      <c r="AA14" s="32">
        <f t="shared" ref="AA14:AA17" si="22">K55</f>
        <v>410000</v>
      </c>
      <c r="AB14" s="182">
        <f t="shared" ref="AB14:AB17" si="23">K93</f>
        <v>0</v>
      </c>
      <c r="AC14" s="29"/>
      <c r="AD14" s="197">
        <f t="shared" si="6"/>
        <v>160000</v>
      </c>
      <c r="AE14" s="31">
        <f t="shared" ref="AE14:AE17" si="24">S55</f>
        <v>310000</v>
      </c>
      <c r="AF14" s="180">
        <f t="shared" ref="AF14:AF17" si="25">S93</f>
        <v>0</v>
      </c>
      <c r="AG14" s="199">
        <f t="shared" si="7"/>
        <v>210000</v>
      </c>
      <c r="AH14" s="32">
        <f t="shared" ref="AH14:AH17" si="26">T55</f>
        <v>360000</v>
      </c>
      <c r="AI14" s="182">
        <f t="shared" ref="AI14:AI17" si="27">T93</f>
        <v>0</v>
      </c>
    </row>
    <row r="15" spans="2:35" ht="24" customHeight="1">
      <c r="B15" s="1114"/>
      <c r="C15" s="287" t="s">
        <v>253</v>
      </c>
      <c r="D15" s="282">
        <v>25</v>
      </c>
      <c r="E15" s="282">
        <v>25</v>
      </c>
      <c r="F15" s="328">
        <v>5</v>
      </c>
      <c r="G15" s="282"/>
      <c r="H15" s="282"/>
      <c r="I15" s="282"/>
      <c r="J15" s="267">
        <f>(D15+G15+H15+I15)*10000</f>
        <v>250000</v>
      </c>
      <c r="K15" s="267">
        <f t="shared" si="0"/>
        <v>300000</v>
      </c>
      <c r="L15" s="166"/>
      <c r="M15" s="279">
        <v>19</v>
      </c>
      <c r="N15" s="279">
        <v>19</v>
      </c>
      <c r="O15" s="328">
        <v>5</v>
      </c>
      <c r="P15" s="282"/>
      <c r="Q15" s="282"/>
      <c r="R15" s="282"/>
      <c r="S15" s="267">
        <f t="shared" si="3"/>
        <v>190000</v>
      </c>
      <c r="T15" s="267">
        <f t="shared" ref="T15:T33" si="28">(N15+O15+P15+Q15+R15)*10000</f>
        <v>240000</v>
      </c>
      <c r="U15" s="179"/>
      <c r="V15" s="205" t="str">
        <f t="shared" si="1"/>
        <v>갤럭시 S25+</v>
      </c>
      <c r="W15" s="203">
        <f t="shared" si="4"/>
        <v>220000</v>
      </c>
      <c r="X15" s="31">
        <f t="shared" si="20"/>
        <v>0</v>
      </c>
      <c r="Y15" s="187">
        <f t="shared" si="21"/>
        <v>0</v>
      </c>
      <c r="Z15" s="199">
        <f t="shared" si="5"/>
        <v>270000</v>
      </c>
      <c r="AA15" s="32">
        <f t="shared" si="22"/>
        <v>50000</v>
      </c>
      <c r="AB15" s="182">
        <f t="shared" si="23"/>
        <v>0</v>
      </c>
      <c r="AC15" s="29"/>
      <c r="AD15" s="197">
        <f t="shared" si="6"/>
        <v>160000</v>
      </c>
      <c r="AE15" s="31">
        <f t="shared" si="24"/>
        <v>0</v>
      </c>
      <c r="AF15" s="180">
        <f t="shared" si="25"/>
        <v>0</v>
      </c>
      <c r="AG15" s="199">
        <f t="shared" si="7"/>
        <v>210000</v>
      </c>
      <c r="AH15" s="32">
        <f t="shared" si="26"/>
        <v>0</v>
      </c>
      <c r="AI15" s="182">
        <f t="shared" si="27"/>
        <v>0</v>
      </c>
    </row>
    <row r="16" spans="2:35" ht="24" customHeight="1">
      <c r="B16" s="1114"/>
      <c r="C16" s="287" t="s">
        <v>254</v>
      </c>
      <c r="D16" s="282">
        <v>25</v>
      </c>
      <c r="E16" s="282">
        <v>25</v>
      </c>
      <c r="F16" s="328">
        <v>5</v>
      </c>
      <c r="G16" s="282"/>
      <c r="H16" s="282"/>
      <c r="I16" s="282"/>
      <c r="J16" s="267">
        <f t="shared" si="2"/>
        <v>250000</v>
      </c>
      <c r="K16" s="267">
        <f t="shared" si="0"/>
        <v>300000</v>
      </c>
      <c r="L16" s="166"/>
      <c r="M16" s="279">
        <v>19</v>
      </c>
      <c r="N16" s="279">
        <v>19</v>
      </c>
      <c r="O16" s="328">
        <v>5</v>
      </c>
      <c r="P16" s="282"/>
      <c r="Q16" s="282"/>
      <c r="R16" s="282"/>
      <c r="S16" s="267">
        <f t="shared" si="3"/>
        <v>190000</v>
      </c>
      <c r="T16" s="267">
        <f>(N16+O16+P16+Q16+R16)*10000</f>
        <v>240000</v>
      </c>
      <c r="U16" s="179"/>
      <c r="V16" s="205" t="str">
        <f t="shared" si="1"/>
        <v>갤럭시 S25 울트라</v>
      </c>
      <c r="W16" s="203">
        <f t="shared" si="4"/>
        <v>220000</v>
      </c>
      <c r="X16" s="31">
        <f t="shared" si="20"/>
        <v>360000</v>
      </c>
      <c r="Y16" s="187">
        <f t="shared" si="21"/>
        <v>0</v>
      </c>
      <c r="Z16" s="199">
        <f t="shared" si="5"/>
        <v>270000</v>
      </c>
      <c r="AA16" s="32">
        <f t="shared" si="22"/>
        <v>410000</v>
      </c>
      <c r="AB16" s="182">
        <f t="shared" si="23"/>
        <v>0</v>
      </c>
      <c r="AC16" s="29"/>
      <c r="AD16" s="197">
        <f t="shared" si="6"/>
        <v>160000</v>
      </c>
      <c r="AE16" s="31">
        <f t="shared" si="24"/>
        <v>310000</v>
      </c>
      <c r="AF16" s="180">
        <f t="shared" si="25"/>
        <v>0</v>
      </c>
      <c r="AG16" s="199">
        <f t="shared" si="7"/>
        <v>210000</v>
      </c>
      <c r="AH16" s="32">
        <f t="shared" si="26"/>
        <v>360000</v>
      </c>
      <c r="AI16" s="182">
        <f t="shared" si="27"/>
        <v>0</v>
      </c>
    </row>
    <row r="17" spans="2:35" ht="24" customHeight="1">
      <c r="B17" s="1114"/>
      <c r="C17" s="287" t="s">
        <v>264</v>
      </c>
      <c r="D17" s="282">
        <v>28</v>
      </c>
      <c r="E17" s="282">
        <v>28</v>
      </c>
      <c r="F17" s="328">
        <v>5</v>
      </c>
      <c r="G17" s="282"/>
      <c r="H17" s="282"/>
      <c r="I17" s="282"/>
      <c r="J17" s="267">
        <f>(D17+G17+H17+I17)*10000</f>
        <v>280000</v>
      </c>
      <c r="K17" s="267">
        <f t="shared" si="0"/>
        <v>330000</v>
      </c>
      <c r="L17" s="166"/>
      <c r="M17" s="279">
        <v>22</v>
      </c>
      <c r="N17" s="279">
        <v>22</v>
      </c>
      <c r="O17" s="328">
        <v>5</v>
      </c>
      <c r="P17" s="282"/>
      <c r="Q17" s="282"/>
      <c r="R17" s="282"/>
      <c r="S17" s="267">
        <f t="shared" si="3"/>
        <v>220000</v>
      </c>
      <c r="T17" s="267">
        <f t="shared" si="28"/>
        <v>270000</v>
      </c>
      <c r="U17" s="179"/>
      <c r="V17" s="205" t="str">
        <f t="shared" si="1"/>
        <v>갤럭시 S25 엣지</v>
      </c>
      <c r="W17" s="203">
        <f>J17-30000</f>
        <v>250000</v>
      </c>
      <c r="X17" s="31">
        <f t="shared" si="20"/>
        <v>470000</v>
      </c>
      <c r="Y17" s="187">
        <f t="shared" si="21"/>
        <v>0</v>
      </c>
      <c r="Z17" s="199">
        <f>K17-30000</f>
        <v>300000</v>
      </c>
      <c r="AA17" s="32">
        <f t="shared" si="22"/>
        <v>270000</v>
      </c>
      <c r="AB17" s="182">
        <f t="shared" si="23"/>
        <v>0</v>
      </c>
      <c r="AC17" s="29"/>
      <c r="AD17" s="197">
        <f>S17-30000</f>
        <v>190000</v>
      </c>
      <c r="AE17" s="31">
        <f t="shared" si="24"/>
        <v>420000</v>
      </c>
      <c r="AF17" s="180">
        <f t="shared" si="25"/>
        <v>0</v>
      </c>
      <c r="AG17" s="199">
        <f>T17-30000</f>
        <v>240000</v>
      </c>
      <c r="AH17" s="32">
        <f t="shared" si="26"/>
        <v>220000</v>
      </c>
      <c r="AI17" s="182">
        <f t="shared" si="27"/>
        <v>0</v>
      </c>
    </row>
    <row r="18" spans="2:35" ht="24" customHeight="1">
      <c r="B18" s="1114"/>
      <c r="C18" s="242" t="s">
        <v>419</v>
      </c>
      <c r="D18" s="279">
        <v>60</v>
      </c>
      <c r="E18" s="282">
        <v>50</v>
      </c>
      <c r="F18" s="328">
        <v>5</v>
      </c>
      <c r="G18" s="282"/>
      <c r="H18" s="282"/>
      <c r="I18" s="282"/>
      <c r="J18" s="267">
        <f t="shared" si="2"/>
        <v>600000</v>
      </c>
      <c r="K18" s="267">
        <f>(E18+F18+G18+H18+I18)*10000</f>
        <v>550000</v>
      </c>
      <c r="L18" s="166"/>
      <c r="M18" s="279">
        <v>33</v>
      </c>
      <c r="N18" s="282">
        <v>23</v>
      </c>
      <c r="O18" s="328">
        <v>5</v>
      </c>
      <c r="P18" s="282"/>
      <c r="Q18" s="282"/>
      <c r="R18" s="282"/>
      <c r="S18" s="267">
        <f t="shared" si="3"/>
        <v>330000</v>
      </c>
      <c r="T18" s="267">
        <f t="shared" si="28"/>
        <v>280000</v>
      </c>
      <c r="U18" s="179"/>
      <c r="V18" s="205" t="str">
        <f t="shared" si="1"/>
        <v>아이폰17 256G</v>
      </c>
      <c r="W18" s="203">
        <f t="shared" si="4"/>
        <v>570000</v>
      </c>
      <c r="X18" s="31">
        <f>J59</f>
        <v>520000</v>
      </c>
      <c r="Y18" s="187">
        <f>J97</f>
        <v>0</v>
      </c>
      <c r="Z18" s="199">
        <f t="shared" si="5"/>
        <v>520000</v>
      </c>
      <c r="AA18" s="32">
        <f>K59</f>
        <v>470000</v>
      </c>
      <c r="AB18" s="182">
        <f>K97</f>
        <v>0</v>
      </c>
      <c r="AC18" s="29"/>
      <c r="AD18" s="197">
        <f t="shared" si="6"/>
        <v>300000</v>
      </c>
      <c r="AE18" s="31">
        <f>S59</f>
        <v>270000</v>
      </c>
      <c r="AF18" s="180">
        <f>S97</f>
        <v>0</v>
      </c>
      <c r="AG18" s="199">
        <f t="shared" si="7"/>
        <v>250000</v>
      </c>
      <c r="AH18" s="32">
        <f>T59</f>
        <v>220000</v>
      </c>
      <c r="AI18" s="182">
        <f>T97</f>
        <v>0</v>
      </c>
    </row>
    <row r="19" spans="2:35" ht="24" customHeight="1">
      <c r="B19" s="1114"/>
      <c r="C19" s="242" t="s">
        <v>417</v>
      </c>
      <c r="D19" s="279">
        <v>63</v>
      </c>
      <c r="E19" s="282">
        <v>53</v>
      </c>
      <c r="F19" s="328">
        <v>5</v>
      </c>
      <c r="G19" s="282"/>
      <c r="H19" s="282"/>
      <c r="I19" s="282"/>
      <c r="J19" s="267">
        <f t="shared" si="2"/>
        <v>630000</v>
      </c>
      <c r="K19" s="267">
        <f t="shared" si="0"/>
        <v>580000</v>
      </c>
      <c r="L19" s="166"/>
      <c r="M19" s="279">
        <v>33</v>
      </c>
      <c r="N19" s="282">
        <v>23</v>
      </c>
      <c r="O19" s="328">
        <v>5</v>
      </c>
      <c r="P19" s="282"/>
      <c r="Q19" s="282"/>
      <c r="R19" s="282"/>
      <c r="S19" s="267">
        <f t="shared" si="3"/>
        <v>330000</v>
      </c>
      <c r="T19" s="267">
        <f>(N19+O19+P19+Q19+R19)*10000</f>
        <v>280000</v>
      </c>
      <c r="U19" s="179"/>
      <c r="V19" s="205" t="str">
        <f t="shared" si="1"/>
        <v>아이폰17 에어 256G</v>
      </c>
      <c r="W19" s="203">
        <f t="shared" si="4"/>
        <v>600000</v>
      </c>
      <c r="X19" s="31">
        <f>J60</f>
        <v>520000</v>
      </c>
      <c r="Y19" s="187">
        <f>J98</f>
        <v>0</v>
      </c>
      <c r="Z19" s="199">
        <f t="shared" si="5"/>
        <v>550000</v>
      </c>
      <c r="AA19" s="32">
        <f>K60</f>
        <v>470000</v>
      </c>
      <c r="AB19" s="182">
        <f>K98</f>
        <v>0</v>
      </c>
      <c r="AC19" s="29"/>
      <c r="AD19" s="197">
        <f t="shared" si="6"/>
        <v>300000</v>
      </c>
      <c r="AE19" s="31">
        <f>S60</f>
        <v>270000</v>
      </c>
      <c r="AF19" s="180">
        <f>S98</f>
        <v>0</v>
      </c>
      <c r="AG19" s="199">
        <f t="shared" si="7"/>
        <v>250000</v>
      </c>
      <c r="AH19" s="32">
        <f>T60</f>
        <v>220000</v>
      </c>
      <c r="AI19" s="182">
        <f>T98</f>
        <v>0</v>
      </c>
    </row>
    <row r="20" spans="2:35" ht="24" customHeight="1">
      <c r="B20" s="1114"/>
      <c r="C20" s="242" t="s">
        <v>418</v>
      </c>
      <c r="D20" s="279">
        <v>53</v>
      </c>
      <c r="E20" s="282">
        <v>43</v>
      </c>
      <c r="F20" s="328">
        <v>5</v>
      </c>
      <c r="G20" s="282"/>
      <c r="H20" s="282"/>
      <c r="I20" s="282"/>
      <c r="J20" s="267">
        <f t="shared" si="2"/>
        <v>530000</v>
      </c>
      <c r="K20" s="267">
        <f>(E20+F20+G20+H20+I20)*10000</f>
        <v>480000</v>
      </c>
      <c r="L20" s="166"/>
      <c r="M20" s="279">
        <v>33</v>
      </c>
      <c r="N20" s="282">
        <v>23</v>
      </c>
      <c r="O20" s="328">
        <v>5</v>
      </c>
      <c r="P20" s="282"/>
      <c r="Q20" s="282"/>
      <c r="R20" s="282"/>
      <c r="S20" s="267">
        <f t="shared" si="3"/>
        <v>330000</v>
      </c>
      <c r="T20" s="267">
        <f>(N20+O20+P20+Q20+R20)*10000</f>
        <v>280000</v>
      </c>
      <c r="U20" s="179"/>
      <c r="V20" s="205" t="str">
        <f t="shared" si="1"/>
        <v>아이폰17 프로 256G</v>
      </c>
      <c r="W20" s="203">
        <f t="shared" si="4"/>
        <v>500000</v>
      </c>
      <c r="X20" s="31">
        <f>J61</f>
        <v>520000</v>
      </c>
      <c r="Y20" s="187">
        <f>J99</f>
        <v>0</v>
      </c>
      <c r="Z20" s="199">
        <f t="shared" si="5"/>
        <v>450000</v>
      </c>
      <c r="AA20" s="32">
        <f>K61</f>
        <v>470000</v>
      </c>
      <c r="AB20" s="182">
        <f>K99</f>
        <v>0</v>
      </c>
      <c r="AC20" s="29"/>
      <c r="AD20" s="197">
        <f t="shared" si="6"/>
        <v>300000</v>
      </c>
      <c r="AE20" s="31">
        <f>S61</f>
        <v>270000</v>
      </c>
      <c r="AF20" s="180">
        <f>S99</f>
        <v>0</v>
      </c>
      <c r="AG20" s="199">
        <f t="shared" si="7"/>
        <v>250000</v>
      </c>
      <c r="AH20" s="32">
        <f>T61</f>
        <v>220000</v>
      </c>
      <c r="AI20" s="182">
        <f>T99</f>
        <v>0</v>
      </c>
    </row>
    <row r="21" spans="2:35" ht="24" customHeight="1">
      <c r="B21" s="1114"/>
      <c r="C21" s="242" t="s">
        <v>420</v>
      </c>
      <c r="D21" s="279">
        <v>28</v>
      </c>
      <c r="E21" s="282">
        <v>48</v>
      </c>
      <c r="F21" s="328">
        <v>5</v>
      </c>
      <c r="G21" s="282"/>
      <c r="H21" s="282"/>
      <c r="I21" s="282"/>
      <c r="J21" s="267">
        <f t="shared" si="2"/>
        <v>280000</v>
      </c>
      <c r="K21" s="267">
        <f t="shared" si="0"/>
        <v>530000</v>
      </c>
      <c r="L21" s="166"/>
      <c r="M21" s="279">
        <v>33</v>
      </c>
      <c r="N21" s="282">
        <v>23</v>
      </c>
      <c r="O21" s="328">
        <v>5</v>
      </c>
      <c r="P21" s="282"/>
      <c r="Q21" s="282"/>
      <c r="R21" s="282"/>
      <c r="S21" s="267">
        <f t="shared" si="3"/>
        <v>330000</v>
      </c>
      <c r="T21" s="267">
        <f t="shared" si="28"/>
        <v>280000</v>
      </c>
      <c r="U21" s="179"/>
      <c r="V21" s="205" t="str">
        <f t="shared" si="1"/>
        <v>아이폰17 프로맥스 256G</v>
      </c>
      <c r="W21" s="203">
        <f t="shared" ref="W21" si="29">J21-30000</f>
        <v>250000</v>
      </c>
      <c r="X21" s="31">
        <f>J62</f>
        <v>270000</v>
      </c>
      <c r="Y21" s="187">
        <f>J100</f>
        <v>0</v>
      </c>
      <c r="Z21" s="199">
        <f t="shared" ref="Z21" si="30">K21-30000</f>
        <v>500000</v>
      </c>
      <c r="AA21" s="32">
        <f>K62</f>
        <v>520000</v>
      </c>
      <c r="AB21" s="182">
        <f>K100</f>
        <v>0</v>
      </c>
      <c r="AC21" s="29"/>
      <c r="AD21" s="197">
        <f t="shared" ref="AD21" si="31">S21-30000</f>
        <v>300000</v>
      </c>
      <c r="AE21" s="31">
        <f>S62</f>
        <v>270000</v>
      </c>
      <c r="AF21" s="180">
        <f>S100</f>
        <v>0</v>
      </c>
      <c r="AG21" s="199">
        <f t="shared" ref="AG21" si="32">T21-30000</f>
        <v>250000</v>
      </c>
      <c r="AH21" s="32">
        <f>T62</f>
        <v>220000</v>
      </c>
      <c r="AI21" s="182"/>
    </row>
    <row r="22" spans="2:35" ht="24" customHeight="1">
      <c r="B22" s="1114"/>
      <c r="C22" s="268" t="s">
        <v>199</v>
      </c>
      <c r="D22" s="279"/>
      <c r="E22" s="279"/>
      <c r="F22" s="328">
        <v>5</v>
      </c>
      <c r="G22" s="282"/>
      <c r="H22" s="282"/>
      <c r="I22" s="282"/>
      <c r="J22" s="267">
        <f t="shared" ref="J22:J34" si="33">(D22+G22+H22+I22)*10000</f>
        <v>0</v>
      </c>
      <c r="K22" s="267">
        <f t="shared" ref="K22" si="34">(E22+F22+G22+H22+I22)*10000</f>
        <v>50000</v>
      </c>
      <c r="L22" s="166"/>
      <c r="M22" s="279"/>
      <c r="N22" s="282"/>
      <c r="O22" s="328"/>
      <c r="P22" s="282"/>
      <c r="Q22" s="282"/>
      <c r="R22" s="282"/>
      <c r="S22" s="267">
        <f t="shared" si="3"/>
        <v>0</v>
      </c>
      <c r="T22" s="267">
        <f t="shared" si="28"/>
        <v>0</v>
      </c>
      <c r="U22" s="179"/>
      <c r="V22" s="205" t="str">
        <f t="shared" si="1"/>
        <v>아이폰16 128G</v>
      </c>
      <c r="W22" s="203">
        <f t="shared" si="4"/>
        <v>-30000</v>
      </c>
      <c r="X22" s="31">
        <f t="shared" ref="X22:X34" si="35">J63</f>
        <v>0</v>
      </c>
      <c r="Y22" s="187">
        <f t="shared" ref="Y22:Y34" si="36">J100</f>
        <v>0</v>
      </c>
      <c r="Z22" s="199">
        <f t="shared" si="5"/>
        <v>20000</v>
      </c>
      <c r="AA22" s="32">
        <f t="shared" ref="AA22:AA34" si="37">K63</f>
        <v>0</v>
      </c>
      <c r="AB22" s="182">
        <f t="shared" ref="AB22:AB34" si="38">K100</f>
        <v>0</v>
      </c>
      <c r="AC22" s="29"/>
      <c r="AD22" s="197">
        <f t="shared" si="6"/>
        <v>-30000</v>
      </c>
      <c r="AE22" s="31">
        <f t="shared" ref="AE22:AE34" si="39">S63</f>
        <v>0</v>
      </c>
      <c r="AF22" s="180">
        <f t="shared" ref="AF22:AF34" si="40">S100</f>
        <v>0</v>
      </c>
      <c r="AG22" s="199">
        <f t="shared" si="7"/>
        <v>-30000</v>
      </c>
      <c r="AH22" s="32">
        <f t="shared" ref="AH22:AH34" si="41">T63</f>
        <v>0</v>
      </c>
      <c r="AI22" s="182">
        <f t="shared" ref="AI22:AI34" si="42">T100</f>
        <v>0</v>
      </c>
    </row>
    <row r="23" spans="2:35" ht="24" customHeight="1">
      <c r="B23" s="1114"/>
      <c r="C23" s="268" t="s">
        <v>200</v>
      </c>
      <c r="D23" s="279"/>
      <c r="E23" s="279"/>
      <c r="F23" s="328">
        <v>5</v>
      </c>
      <c r="G23" s="282"/>
      <c r="H23" s="282"/>
      <c r="I23" s="282"/>
      <c r="J23" s="267">
        <f t="shared" si="33"/>
        <v>0</v>
      </c>
      <c r="K23" s="267">
        <f>(E23+F23+G23+H23+I23)*10000</f>
        <v>50000</v>
      </c>
      <c r="L23" s="166"/>
      <c r="M23" s="279"/>
      <c r="N23" s="282"/>
      <c r="O23" s="328"/>
      <c r="P23" s="282"/>
      <c r="Q23" s="282"/>
      <c r="R23" s="282"/>
      <c r="S23" s="267">
        <f t="shared" si="3"/>
        <v>0</v>
      </c>
      <c r="T23" s="267">
        <f>(N23+O23+P23+Q23+R23)*10000</f>
        <v>0</v>
      </c>
      <c r="U23" s="179"/>
      <c r="V23" s="205" t="str">
        <f t="shared" si="1"/>
        <v>아이폰16+ 128G</v>
      </c>
      <c r="W23" s="203">
        <f t="shared" si="4"/>
        <v>-30000</v>
      </c>
      <c r="X23" s="31">
        <f t="shared" si="35"/>
        <v>0</v>
      </c>
      <c r="Y23" s="187">
        <f t="shared" si="36"/>
        <v>0</v>
      </c>
      <c r="Z23" s="199">
        <f t="shared" si="5"/>
        <v>20000</v>
      </c>
      <c r="AA23" s="32">
        <f t="shared" si="37"/>
        <v>0</v>
      </c>
      <c r="AB23" s="182">
        <f t="shared" si="38"/>
        <v>0</v>
      </c>
      <c r="AC23" s="29"/>
      <c r="AD23" s="197">
        <f t="shared" si="6"/>
        <v>-30000</v>
      </c>
      <c r="AE23" s="31">
        <f t="shared" si="39"/>
        <v>0</v>
      </c>
      <c r="AF23" s="180">
        <f t="shared" si="40"/>
        <v>0</v>
      </c>
      <c r="AG23" s="199">
        <f t="shared" si="7"/>
        <v>-30000</v>
      </c>
      <c r="AH23" s="32">
        <f t="shared" si="41"/>
        <v>0</v>
      </c>
      <c r="AI23" s="182">
        <f t="shared" si="42"/>
        <v>0</v>
      </c>
    </row>
    <row r="24" spans="2:35" ht="24" customHeight="1">
      <c r="B24" s="1114"/>
      <c r="C24" s="268" t="s">
        <v>201</v>
      </c>
      <c r="D24" s="279"/>
      <c r="E24" s="279"/>
      <c r="F24" s="328">
        <v>5</v>
      </c>
      <c r="G24" s="282"/>
      <c r="H24" s="282"/>
      <c r="I24" s="282"/>
      <c r="J24" s="267">
        <f t="shared" si="33"/>
        <v>0</v>
      </c>
      <c r="K24" s="267">
        <f>(E24+F24+G24+H24+I24)*10000</f>
        <v>50000</v>
      </c>
      <c r="L24" s="166"/>
      <c r="M24" s="279"/>
      <c r="N24" s="282"/>
      <c r="O24" s="328"/>
      <c r="P24" s="282"/>
      <c r="Q24" s="282"/>
      <c r="R24" s="282"/>
      <c r="S24" s="267">
        <f t="shared" si="3"/>
        <v>0</v>
      </c>
      <c r="T24" s="267">
        <f t="shared" si="28"/>
        <v>0</v>
      </c>
      <c r="U24" s="179"/>
      <c r="V24" s="205" t="str">
        <f t="shared" si="1"/>
        <v>아이폰16 프로 128G</v>
      </c>
      <c r="W24" s="203">
        <f t="shared" si="4"/>
        <v>-30000</v>
      </c>
      <c r="X24" s="31">
        <f t="shared" si="35"/>
        <v>0</v>
      </c>
      <c r="Y24" s="187">
        <f t="shared" si="36"/>
        <v>0</v>
      </c>
      <c r="Z24" s="199">
        <f t="shared" si="5"/>
        <v>20000</v>
      </c>
      <c r="AA24" s="32">
        <f t="shared" si="37"/>
        <v>0</v>
      </c>
      <c r="AB24" s="182">
        <f t="shared" si="38"/>
        <v>0</v>
      </c>
      <c r="AC24" s="29"/>
      <c r="AD24" s="197">
        <f t="shared" si="6"/>
        <v>-30000</v>
      </c>
      <c r="AE24" s="31">
        <f t="shared" si="39"/>
        <v>0</v>
      </c>
      <c r="AF24" s="180">
        <f t="shared" si="40"/>
        <v>0</v>
      </c>
      <c r="AG24" s="199">
        <f t="shared" si="7"/>
        <v>-30000</v>
      </c>
      <c r="AH24" s="32">
        <f t="shared" si="41"/>
        <v>0</v>
      </c>
      <c r="AI24" s="182">
        <f t="shared" si="42"/>
        <v>0</v>
      </c>
    </row>
    <row r="25" spans="2:35" ht="24" customHeight="1">
      <c r="B25" s="1114"/>
      <c r="C25" s="268" t="s">
        <v>202</v>
      </c>
      <c r="D25" s="279"/>
      <c r="E25" s="279"/>
      <c r="F25" s="328">
        <v>5</v>
      </c>
      <c r="G25" s="282"/>
      <c r="H25" s="282"/>
      <c r="I25" s="282"/>
      <c r="J25" s="267">
        <f t="shared" si="33"/>
        <v>0</v>
      </c>
      <c r="K25" s="267">
        <f>(E25+F25+G25+H25+I25)*10000</f>
        <v>50000</v>
      </c>
      <c r="L25" s="166"/>
      <c r="M25" s="279"/>
      <c r="N25" s="282"/>
      <c r="O25" s="328"/>
      <c r="P25" s="282"/>
      <c r="Q25" s="282"/>
      <c r="R25" s="282"/>
      <c r="S25" s="267">
        <f t="shared" si="3"/>
        <v>0</v>
      </c>
      <c r="T25" s="267">
        <f>(N25+O25+P25+Q25+R25)*10000</f>
        <v>0</v>
      </c>
      <c r="U25" s="179"/>
      <c r="V25" s="205" t="str">
        <f t="shared" si="1"/>
        <v>아이폰16 프로맥스 256G</v>
      </c>
      <c r="W25" s="203">
        <f t="shared" si="4"/>
        <v>-30000</v>
      </c>
      <c r="X25" s="31">
        <f t="shared" si="35"/>
        <v>0</v>
      </c>
      <c r="Y25" s="187">
        <f t="shared" si="36"/>
        <v>0</v>
      </c>
      <c r="Z25" s="199">
        <f t="shared" si="5"/>
        <v>20000</v>
      </c>
      <c r="AA25" s="32">
        <f t="shared" si="37"/>
        <v>0</v>
      </c>
      <c r="AB25" s="182">
        <f t="shared" si="38"/>
        <v>0</v>
      </c>
      <c r="AC25" s="29"/>
      <c r="AD25" s="197">
        <f t="shared" si="6"/>
        <v>-30000</v>
      </c>
      <c r="AE25" s="31">
        <f t="shared" si="39"/>
        <v>0</v>
      </c>
      <c r="AF25" s="180">
        <f t="shared" si="40"/>
        <v>0</v>
      </c>
      <c r="AG25" s="199">
        <f t="shared" si="7"/>
        <v>-30000</v>
      </c>
      <c r="AH25" s="32">
        <f t="shared" si="41"/>
        <v>0</v>
      </c>
      <c r="AI25" s="182">
        <f t="shared" si="42"/>
        <v>0</v>
      </c>
    </row>
    <row r="26" spans="2:35" ht="24" customHeight="1">
      <c r="B26" s="1114"/>
      <c r="C26" s="278" t="s">
        <v>425</v>
      </c>
      <c r="D26" s="279">
        <v>69</v>
      </c>
      <c r="E26" s="279">
        <v>54</v>
      </c>
      <c r="F26" s="328">
        <v>5</v>
      </c>
      <c r="G26" s="282"/>
      <c r="H26" s="282"/>
      <c r="I26" s="282"/>
      <c r="J26" s="267">
        <f t="shared" si="33"/>
        <v>690000</v>
      </c>
      <c r="K26" s="267">
        <f>(E26+F26+G26+H26+I26)*10000</f>
        <v>590000</v>
      </c>
      <c r="L26" s="166"/>
      <c r="M26" s="279">
        <v>48</v>
      </c>
      <c r="N26" s="279">
        <v>28</v>
      </c>
      <c r="O26" s="328">
        <v>5</v>
      </c>
      <c r="P26" s="282"/>
      <c r="Q26" s="282"/>
      <c r="R26" s="282"/>
      <c r="S26" s="267">
        <f t="shared" si="3"/>
        <v>480000</v>
      </c>
      <c r="T26" s="267">
        <f t="shared" si="28"/>
        <v>330000</v>
      </c>
      <c r="U26" s="179"/>
      <c r="V26" s="205" t="str">
        <f t="shared" si="1"/>
        <v>갤럭시 S25FE</v>
      </c>
      <c r="W26" s="203">
        <f t="shared" si="4"/>
        <v>660000</v>
      </c>
      <c r="X26" s="31">
        <f t="shared" si="35"/>
        <v>570000</v>
      </c>
      <c r="Y26" s="187">
        <f t="shared" si="36"/>
        <v>0</v>
      </c>
      <c r="Z26" s="199">
        <f t="shared" si="5"/>
        <v>560000</v>
      </c>
      <c r="AA26" s="32">
        <f t="shared" si="37"/>
        <v>420000</v>
      </c>
      <c r="AB26" s="182">
        <f t="shared" si="38"/>
        <v>0</v>
      </c>
      <c r="AC26" s="29"/>
      <c r="AD26" s="197">
        <f t="shared" si="6"/>
        <v>450000</v>
      </c>
      <c r="AE26" s="31">
        <f t="shared" si="39"/>
        <v>320000</v>
      </c>
      <c r="AF26" s="180">
        <f t="shared" si="40"/>
        <v>0</v>
      </c>
      <c r="AG26" s="199">
        <f t="shared" si="7"/>
        <v>300000</v>
      </c>
      <c r="AH26" s="32">
        <f t="shared" si="41"/>
        <v>170000</v>
      </c>
      <c r="AI26" s="182">
        <f t="shared" si="42"/>
        <v>0</v>
      </c>
    </row>
    <row r="27" spans="2:35" ht="24" customHeight="1">
      <c r="B27" s="1114"/>
      <c r="C27" s="30" t="s">
        <v>299</v>
      </c>
      <c r="D27" s="279">
        <v>34</v>
      </c>
      <c r="E27" s="279">
        <v>49</v>
      </c>
      <c r="F27" s="328">
        <v>5</v>
      </c>
      <c r="G27" s="282"/>
      <c r="H27" s="282"/>
      <c r="I27" s="282"/>
      <c r="J27" s="267">
        <f t="shared" si="33"/>
        <v>340000</v>
      </c>
      <c r="K27" s="267">
        <f t="shared" ref="K27:K33" si="43">(E27+F27+G27+H27+I27)*10000</f>
        <v>540000</v>
      </c>
      <c r="L27" s="166"/>
      <c r="M27" s="279">
        <v>11</v>
      </c>
      <c r="N27" s="279">
        <v>28</v>
      </c>
      <c r="O27" s="328">
        <v>5</v>
      </c>
      <c r="P27" s="282"/>
      <c r="Q27" s="282"/>
      <c r="R27" s="282"/>
      <c r="S27" s="267">
        <f t="shared" si="3"/>
        <v>110000</v>
      </c>
      <c r="T27" s="267">
        <f t="shared" si="28"/>
        <v>330000</v>
      </c>
      <c r="U27" s="179"/>
      <c r="V27" s="205" t="str">
        <f t="shared" si="1"/>
        <v>퀀텀6 A566</v>
      </c>
      <c r="W27" s="203">
        <f t="shared" si="4"/>
        <v>310000</v>
      </c>
      <c r="X27" s="31">
        <f t="shared" si="35"/>
        <v>400000</v>
      </c>
      <c r="Y27" s="187">
        <f t="shared" si="36"/>
        <v>0</v>
      </c>
      <c r="Z27" s="199">
        <f t="shared" si="5"/>
        <v>510000</v>
      </c>
      <c r="AA27" s="32">
        <f t="shared" si="37"/>
        <v>600000</v>
      </c>
      <c r="AB27" s="182">
        <f t="shared" si="38"/>
        <v>0</v>
      </c>
      <c r="AC27" s="29"/>
      <c r="AD27" s="197">
        <f t="shared" si="6"/>
        <v>80000</v>
      </c>
      <c r="AE27" s="31">
        <f t="shared" si="39"/>
        <v>150000</v>
      </c>
      <c r="AF27" s="180">
        <f t="shared" si="40"/>
        <v>0</v>
      </c>
      <c r="AG27" s="199">
        <f t="shared" si="7"/>
        <v>300000</v>
      </c>
      <c r="AH27" s="32">
        <f t="shared" si="41"/>
        <v>400000</v>
      </c>
      <c r="AI27" s="182">
        <f t="shared" si="42"/>
        <v>0</v>
      </c>
    </row>
    <row r="28" spans="2:35" ht="24" hidden="1" customHeight="1">
      <c r="B28" s="1114"/>
      <c r="C28" s="311" t="s">
        <v>366</v>
      </c>
      <c r="D28" s="279">
        <v>9</v>
      </c>
      <c r="E28" s="279">
        <v>9</v>
      </c>
      <c r="F28" s="279"/>
      <c r="G28" s="282"/>
      <c r="H28" s="282"/>
      <c r="I28" s="282"/>
      <c r="J28" s="267">
        <f t="shared" si="33"/>
        <v>90000</v>
      </c>
      <c r="K28" s="267">
        <f t="shared" si="43"/>
        <v>90000</v>
      </c>
      <c r="L28" s="166"/>
      <c r="M28" s="279"/>
      <c r="N28" s="279"/>
      <c r="O28" s="279"/>
      <c r="P28" s="282"/>
      <c r="Q28" s="279"/>
      <c r="R28" s="282"/>
      <c r="S28" s="267">
        <f>(M28+P28+Q28+R28)*10000</f>
        <v>0</v>
      </c>
      <c r="T28" s="267">
        <f t="shared" si="28"/>
        <v>0</v>
      </c>
      <c r="U28" s="179"/>
      <c r="V28" s="313" t="str">
        <f t="shared" si="1"/>
        <v>갤럭시 A36(5G컴팩트)</v>
      </c>
      <c r="W28" s="203">
        <f t="shared" si="4"/>
        <v>60000</v>
      </c>
      <c r="X28" s="31">
        <f t="shared" si="35"/>
        <v>50000</v>
      </c>
      <c r="Y28" s="187">
        <f t="shared" si="36"/>
        <v>0</v>
      </c>
      <c r="Z28" s="199">
        <f t="shared" si="5"/>
        <v>60000</v>
      </c>
      <c r="AA28" s="32">
        <f t="shared" si="37"/>
        <v>50000</v>
      </c>
      <c r="AB28" s="182">
        <f t="shared" si="38"/>
        <v>0</v>
      </c>
      <c r="AC28" s="29"/>
      <c r="AD28" s="197">
        <f t="shared" si="6"/>
        <v>-30000</v>
      </c>
      <c r="AE28" s="31">
        <f t="shared" si="39"/>
        <v>50000</v>
      </c>
      <c r="AF28" s="180">
        <f t="shared" si="40"/>
        <v>0</v>
      </c>
      <c r="AG28" s="199">
        <f t="shared" si="7"/>
        <v>-30000</v>
      </c>
      <c r="AH28" s="32">
        <f t="shared" si="41"/>
        <v>50000</v>
      </c>
      <c r="AI28" s="182">
        <f t="shared" si="42"/>
        <v>0</v>
      </c>
    </row>
    <row r="29" spans="2:35" ht="24" hidden="1" customHeight="1">
      <c r="B29" s="1114"/>
      <c r="C29" s="30"/>
      <c r="D29" s="279"/>
      <c r="E29" s="279"/>
      <c r="F29" s="279"/>
      <c r="G29" s="282"/>
      <c r="H29" s="282"/>
      <c r="I29" s="279"/>
      <c r="J29" s="267">
        <f t="shared" si="33"/>
        <v>0</v>
      </c>
      <c r="K29" s="267">
        <f t="shared" si="43"/>
        <v>0</v>
      </c>
      <c r="L29" s="166"/>
      <c r="M29" s="279"/>
      <c r="N29" s="279"/>
      <c r="O29" s="279"/>
      <c r="P29" s="282"/>
      <c r="Q29" s="279"/>
      <c r="R29" s="279"/>
      <c r="S29" s="267">
        <f t="shared" si="3"/>
        <v>0</v>
      </c>
      <c r="T29" s="267">
        <f t="shared" si="28"/>
        <v>0</v>
      </c>
      <c r="U29" s="179"/>
      <c r="V29" s="205">
        <f t="shared" si="1"/>
        <v>0</v>
      </c>
      <c r="W29" s="203">
        <f t="shared" si="4"/>
        <v>-30000</v>
      </c>
      <c r="X29" s="31">
        <f t="shared" si="35"/>
        <v>0</v>
      </c>
      <c r="Y29" s="187">
        <f t="shared" si="36"/>
        <v>0</v>
      </c>
      <c r="Z29" s="199">
        <f t="shared" si="5"/>
        <v>-30000</v>
      </c>
      <c r="AA29" s="32">
        <f t="shared" si="37"/>
        <v>0</v>
      </c>
      <c r="AB29" s="182">
        <f t="shared" si="38"/>
        <v>0</v>
      </c>
      <c r="AC29" s="29"/>
      <c r="AD29" s="197">
        <f t="shared" si="6"/>
        <v>-30000</v>
      </c>
      <c r="AE29" s="31">
        <f t="shared" si="39"/>
        <v>0</v>
      </c>
      <c r="AF29" s="180">
        <f t="shared" si="40"/>
        <v>0</v>
      </c>
      <c r="AG29" s="199">
        <f t="shared" si="7"/>
        <v>-30000</v>
      </c>
      <c r="AH29" s="32">
        <f t="shared" si="41"/>
        <v>0</v>
      </c>
      <c r="AI29" s="182">
        <f t="shared" si="42"/>
        <v>0</v>
      </c>
    </row>
    <row r="30" spans="2:35" ht="24" hidden="1" customHeight="1">
      <c r="B30" s="1114"/>
      <c r="C30" s="300" t="s">
        <v>120</v>
      </c>
      <c r="D30" s="279"/>
      <c r="E30" s="279"/>
      <c r="F30" s="279"/>
      <c r="G30" s="282"/>
      <c r="H30" s="282"/>
      <c r="I30" s="279"/>
      <c r="J30" s="267">
        <f t="shared" si="33"/>
        <v>0</v>
      </c>
      <c r="K30" s="267">
        <f t="shared" si="43"/>
        <v>0</v>
      </c>
      <c r="L30" s="166"/>
      <c r="M30" s="279"/>
      <c r="N30" s="279"/>
      <c r="O30" s="279"/>
      <c r="P30" s="282"/>
      <c r="Q30" s="279"/>
      <c r="R30" s="279"/>
      <c r="S30" s="267">
        <f t="shared" si="3"/>
        <v>0</v>
      </c>
      <c r="T30" s="267">
        <f t="shared" si="28"/>
        <v>0</v>
      </c>
      <c r="U30" s="179"/>
      <c r="V30" s="206" t="str">
        <f t="shared" si="1"/>
        <v>점프3</v>
      </c>
      <c r="W30" s="203">
        <f t="shared" si="4"/>
        <v>-30000</v>
      </c>
      <c r="X30" s="31">
        <f t="shared" si="35"/>
        <v>0</v>
      </c>
      <c r="Y30" s="187">
        <f t="shared" si="36"/>
        <v>0</v>
      </c>
      <c r="Z30" s="199">
        <f t="shared" si="5"/>
        <v>-30000</v>
      </c>
      <c r="AA30" s="32">
        <f t="shared" si="37"/>
        <v>0</v>
      </c>
      <c r="AB30" s="182">
        <f t="shared" si="38"/>
        <v>0</v>
      </c>
      <c r="AC30" s="29"/>
      <c r="AD30" s="197">
        <f t="shared" si="6"/>
        <v>-30000</v>
      </c>
      <c r="AE30" s="31">
        <f t="shared" si="39"/>
        <v>0</v>
      </c>
      <c r="AF30" s="180">
        <f t="shared" si="40"/>
        <v>0</v>
      </c>
      <c r="AG30" s="199">
        <f t="shared" si="7"/>
        <v>-30000</v>
      </c>
      <c r="AH30" s="32">
        <f t="shared" si="41"/>
        <v>0</v>
      </c>
      <c r="AI30" s="182">
        <f t="shared" si="42"/>
        <v>0</v>
      </c>
    </row>
    <row r="31" spans="2:35" ht="24" hidden="1" customHeight="1">
      <c r="B31" s="1114"/>
      <c r="C31" s="176" t="s">
        <v>121</v>
      </c>
      <c r="D31" s="279"/>
      <c r="E31" s="279"/>
      <c r="F31" s="279"/>
      <c r="G31" s="282"/>
      <c r="H31" s="282"/>
      <c r="I31" s="279"/>
      <c r="J31" s="267">
        <f t="shared" si="33"/>
        <v>0</v>
      </c>
      <c r="K31" s="267">
        <f t="shared" si="43"/>
        <v>0</v>
      </c>
      <c r="L31" s="166"/>
      <c r="M31" s="279"/>
      <c r="N31" s="279"/>
      <c r="O31" s="279"/>
      <c r="P31" s="282"/>
      <c r="Q31" s="279"/>
      <c r="R31" s="279"/>
      <c r="S31" s="267">
        <f t="shared" si="3"/>
        <v>0</v>
      </c>
      <c r="T31" s="267">
        <f t="shared" si="28"/>
        <v>0</v>
      </c>
      <c r="U31" s="179"/>
      <c r="V31" s="206" t="str">
        <f t="shared" si="1"/>
        <v>갤럭시 A25 5G</v>
      </c>
      <c r="W31" s="203">
        <f t="shared" si="4"/>
        <v>-30000</v>
      </c>
      <c r="X31" s="31">
        <f t="shared" si="35"/>
        <v>0</v>
      </c>
      <c r="Y31" s="187">
        <f t="shared" si="36"/>
        <v>0</v>
      </c>
      <c r="Z31" s="199">
        <f t="shared" si="5"/>
        <v>-30000</v>
      </c>
      <c r="AA31" s="32">
        <f t="shared" si="37"/>
        <v>0</v>
      </c>
      <c r="AB31" s="182">
        <f t="shared" si="38"/>
        <v>0</v>
      </c>
      <c r="AC31" s="29"/>
      <c r="AD31" s="197">
        <f t="shared" si="6"/>
        <v>-30000</v>
      </c>
      <c r="AE31" s="31">
        <f t="shared" si="39"/>
        <v>0</v>
      </c>
      <c r="AF31" s="180">
        <f t="shared" si="40"/>
        <v>0</v>
      </c>
      <c r="AG31" s="199">
        <f t="shared" si="7"/>
        <v>-30000</v>
      </c>
      <c r="AH31" s="32">
        <f t="shared" si="41"/>
        <v>0</v>
      </c>
      <c r="AI31" s="182">
        <f t="shared" si="42"/>
        <v>0</v>
      </c>
    </row>
    <row r="32" spans="2:35" ht="24" hidden="1" customHeight="1">
      <c r="B32" s="1114"/>
      <c r="C32" s="176" t="s">
        <v>135</v>
      </c>
      <c r="D32" s="279"/>
      <c r="E32" s="279"/>
      <c r="F32" s="279"/>
      <c r="G32" s="282"/>
      <c r="H32" s="282"/>
      <c r="I32" s="279"/>
      <c r="J32" s="267">
        <f t="shared" si="33"/>
        <v>0</v>
      </c>
      <c r="K32" s="267">
        <f t="shared" si="43"/>
        <v>0</v>
      </c>
      <c r="L32" s="166"/>
      <c r="M32" s="279"/>
      <c r="N32" s="279"/>
      <c r="O32" s="279"/>
      <c r="P32" s="282"/>
      <c r="Q32" s="279"/>
      <c r="R32" s="279"/>
      <c r="S32" s="267">
        <f t="shared" si="3"/>
        <v>0</v>
      </c>
      <c r="T32" s="267">
        <f t="shared" si="28"/>
        <v>0</v>
      </c>
      <c r="U32" s="179"/>
      <c r="V32" s="206" t="str">
        <f t="shared" si="1"/>
        <v>버디3</v>
      </c>
      <c r="W32" s="203">
        <f t="shared" si="4"/>
        <v>-30000</v>
      </c>
      <c r="X32" s="31">
        <f t="shared" si="35"/>
        <v>0</v>
      </c>
      <c r="Y32" s="187">
        <f t="shared" si="36"/>
        <v>0</v>
      </c>
      <c r="Z32" s="199">
        <f t="shared" si="5"/>
        <v>-30000</v>
      </c>
      <c r="AA32" s="32">
        <f t="shared" si="37"/>
        <v>0</v>
      </c>
      <c r="AB32" s="182">
        <f t="shared" si="38"/>
        <v>0</v>
      </c>
      <c r="AC32" s="29"/>
      <c r="AD32" s="197">
        <f t="shared" si="6"/>
        <v>-30000</v>
      </c>
      <c r="AE32" s="31">
        <f t="shared" si="39"/>
        <v>0</v>
      </c>
      <c r="AF32" s="180">
        <f t="shared" si="40"/>
        <v>0</v>
      </c>
      <c r="AG32" s="199">
        <f t="shared" si="7"/>
        <v>-30000</v>
      </c>
      <c r="AH32" s="32">
        <f t="shared" si="41"/>
        <v>0</v>
      </c>
      <c r="AI32" s="182">
        <f t="shared" si="42"/>
        <v>0</v>
      </c>
    </row>
    <row r="33" spans="2:35" ht="24" hidden="1" customHeight="1">
      <c r="B33" s="1114"/>
      <c r="C33" s="311" t="s">
        <v>276</v>
      </c>
      <c r="D33" s="279"/>
      <c r="E33" s="279"/>
      <c r="F33" s="279"/>
      <c r="G33" s="282"/>
      <c r="H33" s="282"/>
      <c r="I33" s="279"/>
      <c r="J33" s="267">
        <f t="shared" si="33"/>
        <v>0</v>
      </c>
      <c r="K33" s="267">
        <f t="shared" si="43"/>
        <v>0</v>
      </c>
      <c r="L33" s="166"/>
      <c r="M33" s="280"/>
      <c r="N33" s="279"/>
      <c r="O33" s="279"/>
      <c r="P33" s="282"/>
      <c r="Q33" s="279"/>
      <c r="R33" s="279"/>
      <c r="S33" s="267">
        <f t="shared" si="3"/>
        <v>0</v>
      </c>
      <c r="T33" s="267">
        <f t="shared" si="28"/>
        <v>0</v>
      </c>
      <c r="U33" s="179"/>
      <c r="V33" s="313" t="str">
        <f t="shared" si="1"/>
        <v>와이드7(5G컴팩트)</v>
      </c>
      <c r="W33" s="203">
        <f t="shared" si="4"/>
        <v>-30000</v>
      </c>
      <c r="X33" s="31">
        <f t="shared" si="35"/>
        <v>20000</v>
      </c>
      <c r="Y33" s="187">
        <f t="shared" si="36"/>
        <v>0</v>
      </c>
      <c r="Z33" s="199">
        <f t="shared" si="5"/>
        <v>-30000</v>
      </c>
      <c r="AA33" s="32">
        <f t="shared" si="37"/>
        <v>20000</v>
      </c>
      <c r="AB33" s="182">
        <f t="shared" si="38"/>
        <v>0</v>
      </c>
      <c r="AC33" s="29"/>
      <c r="AD33" s="197">
        <f t="shared" si="6"/>
        <v>-30000</v>
      </c>
      <c r="AE33" s="31">
        <f t="shared" si="39"/>
        <v>20000</v>
      </c>
      <c r="AF33" s="180">
        <f t="shared" si="40"/>
        <v>0</v>
      </c>
      <c r="AG33" s="199">
        <f t="shared" si="7"/>
        <v>-30000</v>
      </c>
      <c r="AH33" s="32">
        <f t="shared" si="41"/>
        <v>20000</v>
      </c>
      <c r="AI33" s="182">
        <f t="shared" si="42"/>
        <v>0</v>
      </c>
    </row>
    <row r="34" spans="2:35" ht="24" customHeight="1" thickBot="1">
      <c r="B34" s="1114"/>
      <c r="C34" s="311" t="s">
        <v>367</v>
      </c>
      <c r="D34" s="279">
        <v>30</v>
      </c>
      <c r="E34" s="279">
        <v>45</v>
      </c>
      <c r="F34" s="328">
        <v>15</v>
      </c>
      <c r="G34" s="282"/>
      <c r="H34" s="282"/>
      <c r="I34" s="279"/>
      <c r="J34" s="267">
        <f t="shared" si="33"/>
        <v>300000</v>
      </c>
      <c r="K34" s="267">
        <f>(E34+F34+G34+H34+I34)*10000</f>
        <v>600000</v>
      </c>
      <c r="L34" s="166"/>
      <c r="M34" s="280"/>
      <c r="N34" s="279"/>
      <c r="O34" s="328"/>
      <c r="P34" s="282"/>
      <c r="Q34" s="279"/>
      <c r="R34" s="279"/>
      <c r="S34" s="267">
        <f t="shared" si="3"/>
        <v>0</v>
      </c>
      <c r="T34" s="267">
        <f>(N34+O34+P34+Q34+R34)*10000</f>
        <v>0</v>
      </c>
      <c r="U34" s="179"/>
      <c r="V34" s="314" t="str">
        <f t="shared" si="1"/>
        <v>와이드8(5G컴팩트)</v>
      </c>
      <c r="W34" s="203">
        <f t="shared" si="4"/>
        <v>270000</v>
      </c>
      <c r="X34" s="31">
        <f t="shared" si="35"/>
        <v>270000</v>
      </c>
      <c r="Y34" s="187">
        <f t="shared" si="36"/>
        <v>0</v>
      </c>
      <c r="Z34" s="199">
        <f t="shared" si="5"/>
        <v>570000</v>
      </c>
      <c r="AA34" s="32">
        <f t="shared" si="37"/>
        <v>570000</v>
      </c>
      <c r="AB34" s="182">
        <f t="shared" si="38"/>
        <v>0</v>
      </c>
      <c r="AC34" s="29"/>
      <c r="AD34" s="197">
        <f t="shared" si="6"/>
        <v>-30000</v>
      </c>
      <c r="AE34" s="31">
        <f t="shared" si="39"/>
        <v>50000</v>
      </c>
      <c r="AF34" s="180">
        <f t="shared" si="40"/>
        <v>0</v>
      </c>
      <c r="AG34" s="199">
        <f t="shared" si="7"/>
        <v>-30000</v>
      </c>
      <c r="AH34" s="32">
        <f t="shared" si="41"/>
        <v>100000</v>
      </c>
      <c r="AI34" s="182">
        <f t="shared" si="42"/>
        <v>0</v>
      </c>
    </row>
    <row r="35" spans="2:35" ht="24" customHeight="1">
      <c r="B35" s="1115" t="s">
        <v>151</v>
      </c>
      <c r="C35" s="1058" t="s">
        <v>368</v>
      </c>
      <c r="D35" s="1070" t="s">
        <v>422</v>
      </c>
      <c r="E35" s="1071"/>
      <c r="F35" s="643" t="s">
        <v>140</v>
      </c>
      <c r="G35" s="642" t="s">
        <v>144</v>
      </c>
      <c r="H35" s="1068"/>
      <c r="I35" s="1069"/>
      <c r="J35" s="1085" t="s">
        <v>148</v>
      </c>
      <c r="K35" s="1087" t="s">
        <v>639</v>
      </c>
      <c r="L35" s="166"/>
      <c r="M35" s="1070" t="s">
        <v>143</v>
      </c>
      <c r="N35" s="1071"/>
      <c r="O35" s="1089" t="s">
        <v>140</v>
      </c>
      <c r="P35" s="1090"/>
      <c r="Q35" s="1068"/>
      <c r="R35" s="1069"/>
      <c r="S35" s="1085" t="s">
        <v>148</v>
      </c>
      <c r="T35" s="1087" t="s">
        <v>149</v>
      </c>
      <c r="U35" s="177"/>
      <c r="V35" s="1083" t="s">
        <v>50</v>
      </c>
      <c r="W35" s="1091" t="s">
        <v>175</v>
      </c>
      <c r="X35" s="1093" t="s">
        <v>189</v>
      </c>
      <c r="Y35" s="1101" t="s">
        <v>190</v>
      </c>
      <c r="Z35" s="1091" t="s">
        <v>175</v>
      </c>
      <c r="AA35" s="1093" t="s">
        <v>189</v>
      </c>
      <c r="AB35" s="1101" t="s">
        <v>190</v>
      </c>
      <c r="AD35" s="1091" t="s">
        <v>175</v>
      </c>
      <c r="AE35" s="1093" t="s">
        <v>189</v>
      </c>
      <c r="AF35" s="1101" t="s">
        <v>176</v>
      </c>
      <c r="AG35" s="1091" t="s">
        <v>175</v>
      </c>
      <c r="AH35" s="1093" t="s">
        <v>189</v>
      </c>
      <c r="AI35" s="1101" t="s">
        <v>190</v>
      </c>
    </row>
    <row r="36" spans="2:35" ht="24" customHeight="1" thickBot="1">
      <c r="B36" s="1116"/>
      <c r="C36" s="1059"/>
      <c r="D36" s="169" t="s">
        <v>423</v>
      </c>
      <c r="E36" s="170" t="s">
        <v>424</v>
      </c>
      <c r="F36" s="322" t="s">
        <v>430</v>
      </c>
      <c r="G36" s="609"/>
      <c r="H36" s="171"/>
      <c r="I36" s="171" t="s">
        <v>303</v>
      </c>
      <c r="J36" s="1086"/>
      <c r="K36" s="1088"/>
      <c r="L36" s="166"/>
      <c r="M36" s="169" t="s">
        <v>142</v>
      </c>
      <c r="N36" s="170" t="s">
        <v>147</v>
      </c>
      <c r="O36" s="322" t="s">
        <v>430</v>
      </c>
      <c r="P36" s="322"/>
      <c r="Q36" s="171"/>
      <c r="R36" s="171" t="s">
        <v>303</v>
      </c>
      <c r="S36" s="1086"/>
      <c r="T36" s="1088"/>
      <c r="U36" s="178"/>
      <c r="V36" s="1084"/>
      <c r="W36" s="1092"/>
      <c r="X36" s="1094"/>
      <c r="Y36" s="1102"/>
      <c r="Z36" s="1092"/>
      <c r="AA36" s="1094"/>
      <c r="AB36" s="1102"/>
      <c r="AC36" s="172"/>
      <c r="AD36" s="1092"/>
      <c r="AE36" s="1094"/>
      <c r="AF36" s="1102"/>
      <c r="AG36" s="1092"/>
      <c r="AH36" s="1094"/>
      <c r="AI36" s="1102"/>
    </row>
    <row r="37" spans="2:35" ht="24" hidden="1" customHeight="1">
      <c r="B37" s="1116"/>
      <c r="C37" s="441" t="s">
        <v>450</v>
      </c>
      <c r="D37" s="281">
        <v>22</v>
      </c>
      <c r="E37" s="282">
        <v>27</v>
      </c>
      <c r="F37" s="282"/>
      <c r="G37" s="282"/>
      <c r="H37" s="279"/>
      <c r="I37" s="281"/>
      <c r="J37" s="267">
        <f>(D37+H37+I37)*10000</f>
        <v>220000</v>
      </c>
      <c r="K37" s="267">
        <f>(E37+F37+H37+I37)*10000</f>
        <v>270000</v>
      </c>
      <c r="L37" s="166"/>
      <c r="M37" s="281"/>
      <c r="N37" s="281"/>
      <c r="O37" s="328">
        <v>5</v>
      </c>
      <c r="P37" s="281"/>
      <c r="Q37" s="281"/>
      <c r="R37" s="281"/>
      <c r="S37" s="267">
        <f>(M37+Q37+R37)*10000</f>
        <v>0</v>
      </c>
      <c r="T37" s="267">
        <f>(N37+O37+Q37+R37)*10000</f>
        <v>50000</v>
      </c>
      <c r="U37" s="179"/>
      <c r="V37" s="442" t="str">
        <f>C37</f>
        <v>갤럭시 A16(5G컴팩트)</v>
      </c>
      <c r="W37" s="203">
        <f>J37-30000</f>
        <v>190000</v>
      </c>
      <c r="X37" s="31">
        <f>J78</f>
        <v>0</v>
      </c>
      <c r="Y37" s="187">
        <f>J115</f>
        <v>0</v>
      </c>
      <c r="Z37" s="199">
        <f>K37-30000</f>
        <v>240000</v>
      </c>
      <c r="AA37" s="32">
        <f>K78</f>
        <v>0</v>
      </c>
      <c r="AB37" s="182">
        <f>K115</f>
        <v>0</v>
      </c>
      <c r="AC37" s="29"/>
      <c r="AD37" s="197">
        <f>S37-30000</f>
        <v>-30000</v>
      </c>
      <c r="AE37" s="31">
        <f>S78</f>
        <v>0</v>
      </c>
      <c r="AF37" s="180">
        <f>S115</f>
        <v>0</v>
      </c>
      <c r="AG37" s="181">
        <f>T37</f>
        <v>50000</v>
      </c>
      <c r="AH37" s="32">
        <f>T78</f>
        <v>0</v>
      </c>
      <c r="AI37" s="182">
        <f>T115</f>
        <v>0</v>
      </c>
    </row>
    <row r="38" spans="2:35" ht="24" customHeight="1">
      <c r="B38" s="1116"/>
      <c r="C38" s="441" t="s">
        <v>452</v>
      </c>
      <c r="D38" s="281">
        <v>40</v>
      </c>
      <c r="E38" s="282">
        <v>50</v>
      </c>
      <c r="F38" s="328">
        <v>5</v>
      </c>
      <c r="G38" s="282"/>
      <c r="H38" s="279"/>
      <c r="I38" s="281"/>
      <c r="J38" s="267">
        <f>(D38+H38+I38)*10000</f>
        <v>400000</v>
      </c>
      <c r="K38" s="267">
        <f>(E38+F38+H38+I38)*10000</f>
        <v>550000</v>
      </c>
      <c r="L38" s="166"/>
      <c r="M38" s="281"/>
      <c r="N38" s="281"/>
      <c r="O38" s="328">
        <v>5</v>
      </c>
      <c r="P38" s="281"/>
      <c r="Q38" s="281"/>
      <c r="R38" s="281"/>
      <c r="S38" s="267">
        <f>(M38+Q38+R38)*10000</f>
        <v>0</v>
      </c>
      <c r="T38" s="267">
        <f>(N38+O38+Q38+R38)*10000</f>
        <v>50000</v>
      </c>
      <c r="U38" s="179"/>
      <c r="V38" s="313" t="s">
        <v>449</v>
      </c>
      <c r="W38" s="203">
        <f>J38-30000</f>
        <v>370000</v>
      </c>
      <c r="X38" s="31">
        <f>J79</f>
        <v>420000</v>
      </c>
      <c r="Y38" s="187"/>
      <c r="Z38" s="199">
        <f>K38-30000</f>
        <v>520000</v>
      </c>
      <c r="AA38" s="32">
        <f>K79</f>
        <v>570000</v>
      </c>
      <c r="AB38" s="182"/>
      <c r="AC38" s="29"/>
      <c r="AD38" s="197">
        <f>S38-30000</f>
        <v>-30000</v>
      </c>
      <c r="AE38" s="31">
        <f>S79</f>
        <v>0</v>
      </c>
      <c r="AF38" s="180">
        <f>S116</f>
        <v>0</v>
      </c>
      <c r="AG38" s="181">
        <f>T38</f>
        <v>50000</v>
      </c>
      <c r="AH38" s="32">
        <f>T79</f>
        <v>0</v>
      </c>
      <c r="AI38" s="182"/>
    </row>
    <row r="39" spans="2:35" ht="24" hidden="1" customHeight="1">
      <c r="B39" s="1116"/>
      <c r="C39" s="243" t="s">
        <v>273</v>
      </c>
      <c r="D39" s="281"/>
      <c r="E39" s="281"/>
      <c r="F39" s="281"/>
      <c r="G39" s="281"/>
      <c r="H39" s="279"/>
      <c r="I39" s="281"/>
      <c r="J39" s="267">
        <f>(D39+H39+I39)*10000</f>
        <v>0</v>
      </c>
      <c r="K39" s="267">
        <f>(E39+F39+H39+I39)*10000</f>
        <v>0</v>
      </c>
      <c r="L39" s="166"/>
      <c r="M39" s="281"/>
      <c r="N39" s="281"/>
      <c r="O39" s="328">
        <v>5</v>
      </c>
      <c r="P39" s="281"/>
      <c r="Q39" s="281"/>
      <c r="R39" s="281"/>
      <c r="S39" s="267">
        <f>(M39+Q39+R39)*10000</f>
        <v>0</v>
      </c>
      <c r="T39" s="267">
        <f>(N39+O39+Q39+R39)*10000</f>
        <v>50000</v>
      </c>
      <c r="U39" s="179"/>
      <c r="V39" s="208" t="str">
        <f>C39</f>
        <v>갤럭시 A24</v>
      </c>
      <c r="W39" s="203">
        <f>J39-30000</f>
        <v>-30000</v>
      </c>
      <c r="X39" s="31">
        <f>J80</f>
        <v>0</v>
      </c>
      <c r="Y39" s="187">
        <f>J116</f>
        <v>0</v>
      </c>
      <c r="Z39" s="199">
        <f>K39-30000</f>
        <v>-30000</v>
      </c>
      <c r="AA39" s="32">
        <f>K80</f>
        <v>50000</v>
      </c>
      <c r="AB39" s="182">
        <f>K116</f>
        <v>0</v>
      </c>
      <c r="AC39" s="29"/>
      <c r="AD39" s="197">
        <f>S39-30000</f>
        <v>-30000</v>
      </c>
      <c r="AE39" s="31">
        <f>S80</f>
        <v>0</v>
      </c>
      <c r="AF39" s="180">
        <f>S116</f>
        <v>0</v>
      </c>
      <c r="AG39" s="181">
        <f>T39</f>
        <v>50000</v>
      </c>
      <c r="AH39" s="32">
        <f>T80</f>
        <v>0</v>
      </c>
      <c r="AI39" s="182">
        <f>T116</f>
        <v>0</v>
      </c>
    </row>
    <row r="40" spans="2:35" ht="24" customHeight="1">
      <c r="B40" s="1116"/>
      <c r="C40" s="441" t="s">
        <v>413</v>
      </c>
      <c r="D40" s="281">
        <v>33</v>
      </c>
      <c r="E40" s="281">
        <v>43</v>
      </c>
      <c r="F40" s="328">
        <v>5</v>
      </c>
      <c r="G40" s="282"/>
      <c r="H40" s="279"/>
      <c r="I40" s="281"/>
      <c r="J40" s="267">
        <f>(D40+H40+I40)*10000</f>
        <v>330000</v>
      </c>
      <c r="K40" s="267">
        <f>(E40+F40+H40+I40)*10000</f>
        <v>480000</v>
      </c>
      <c r="L40" s="166">
        <v>43</v>
      </c>
      <c r="M40" s="281"/>
      <c r="N40" s="281"/>
      <c r="O40" s="328">
        <v>5</v>
      </c>
      <c r="P40" s="281"/>
      <c r="Q40" s="281"/>
      <c r="R40" s="281"/>
      <c r="S40" s="267">
        <f>(M40+Q40+R40)*10000</f>
        <v>0</v>
      </c>
      <c r="T40" s="267">
        <f>(N40+O40+Q40+R40)*10000</f>
        <v>50000</v>
      </c>
      <c r="U40" s="179"/>
      <c r="V40" s="313" t="str">
        <f>C40</f>
        <v>M140(5G컴팩트)</v>
      </c>
      <c r="W40" s="203">
        <f>J40-30000</f>
        <v>300000</v>
      </c>
      <c r="X40" s="31">
        <f>J81</f>
        <v>420000</v>
      </c>
      <c r="Y40" s="187">
        <f>J117</f>
        <v>0</v>
      </c>
      <c r="Z40" s="199">
        <f>K40-30000</f>
        <v>450000</v>
      </c>
      <c r="AA40" s="32">
        <f>K81</f>
        <v>570000</v>
      </c>
      <c r="AB40" s="182">
        <f>K117</f>
        <v>0</v>
      </c>
      <c r="AC40" s="29"/>
      <c r="AD40" s="197">
        <f>S40-30000</f>
        <v>-30000</v>
      </c>
      <c r="AE40" s="31">
        <f>S81</f>
        <v>0</v>
      </c>
      <c r="AF40" s="180">
        <f>S117</f>
        <v>0</v>
      </c>
      <c r="AG40" s="181">
        <f>T40</f>
        <v>50000</v>
      </c>
      <c r="AH40" s="32">
        <f>T81</f>
        <v>50000</v>
      </c>
      <c r="AI40" s="182">
        <f>T117</f>
        <v>0</v>
      </c>
    </row>
    <row r="41" spans="2:35" ht="24" customHeight="1" thickBot="1">
      <c r="B41" s="1116"/>
      <c r="C41" s="243" t="s">
        <v>258</v>
      </c>
      <c r="D41" s="281">
        <v>37</v>
      </c>
      <c r="E41" s="281">
        <v>47</v>
      </c>
      <c r="F41" s="296"/>
      <c r="G41" s="296"/>
      <c r="H41" s="279"/>
      <c r="I41" s="296"/>
      <c r="J41" s="267">
        <f>(D41+H41+I41)*10000</f>
        <v>370000</v>
      </c>
      <c r="K41" s="267">
        <f>(E41+F41+H41+I41)*10000</f>
        <v>470000</v>
      </c>
      <c r="L41" s="166"/>
      <c r="M41" s="281"/>
      <c r="N41" s="281"/>
      <c r="O41" s="281"/>
      <c r="P41" s="281"/>
      <c r="Q41" s="281"/>
      <c r="R41" s="296"/>
      <c r="S41" s="267">
        <f>(M41+Q41+R41)*10000</f>
        <v>0</v>
      </c>
      <c r="T41" s="267">
        <f>(N41+O41+Q41+R41)*10000</f>
        <v>0</v>
      </c>
      <c r="U41" s="179"/>
      <c r="V41" s="209" t="str">
        <f>C41</f>
        <v>M150</v>
      </c>
      <c r="W41" s="263">
        <f>J41-30000</f>
        <v>340000</v>
      </c>
      <c r="X41" s="189">
        <f>J82</f>
        <v>0</v>
      </c>
      <c r="Y41" s="190">
        <f>J118</f>
        <v>0</v>
      </c>
      <c r="Z41" s="259">
        <f>K41-30000</f>
        <v>440000</v>
      </c>
      <c r="AA41" s="184">
        <f>K82</f>
        <v>0</v>
      </c>
      <c r="AB41" s="185">
        <f>K118</f>
        <v>0</v>
      </c>
      <c r="AC41" s="29"/>
      <c r="AD41" s="256">
        <f>S41-30000</f>
        <v>-30000</v>
      </c>
      <c r="AE41" s="189">
        <f>S82</f>
        <v>0</v>
      </c>
      <c r="AF41" s="191">
        <f>S118</f>
        <v>0</v>
      </c>
      <c r="AG41" s="183">
        <f>T41</f>
        <v>0</v>
      </c>
      <c r="AH41" s="184">
        <f>T82</f>
        <v>0</v>
      </c>
      <c r="AI41" s="185">
        <f>T118</f>
        <v>0</v>
      </c>
    </row>
    <row r="42" spans="2:35" ht="24" customHeight="1"/>
    <row r="43" spans="2:35" ht="24" customHeight="1">
      <c r="B43" s="1113" t="s">
        <v>5</v>
      </c>
      <c r="C43" s="1127" t="s">
        <v>150</v>
      </c>
      <c r="D43" s="1139" t="s">
        <v>187</v>
      </c>
      <c r="E43" s="1140"/>
      <c r="F43" s="1140"/>
      <c r="G43" s="1140"/>
      <c r="H43" s="1140"/>
      <c r="I43" s="1140"/>
      <c r="J43" s="1140"/>
      <c r="K43" s="1141"/>
      <c r="L43" s="167"/>
      <c r="M43" s="1139" t="s">
        <v>188</v>
      </c>
      <c r="N43" s="1140"/>
      <c r="O43" s="1140"/>
      <c r="P43" s="1140"/>
      <c r="Q43" s="1140"/>
      <c r="R43" s="1140"/>
      <c r="S43" s="1140"/>
      <c r="T43" s="1141"/>
      <c r="U43" s="167"/>
      <c r="V43" s="167"/>
    </row>
    <row r="44" spans="2:35" ht="24" customHeight="1">
      <c r="B44" s="1114"/>
      <c r="C44" s="1128"/>
      <c r="D44" s="1142"/>
      <c r="E44" s="1143"/>
      <c r="F44" s="1143"/>
      <c r="G44" s="1143"/>
      <c r="H44" s="1143"/>
      <c r="I44" s="1143"/>
      <c r="J44" s="1143"/>
      <c r="K44" s="1144"/>
      <c r="L44" s="167"/>
      <c r="M44" s="1142"/>
      <c r="N44" s="1143"/>
      <c r="O44" s="1143"/>
      <c r="P44" s="1143"/>
      <c r="Q44" s="1143"/>
      <c r="R44" s="1143"/>
      <c r="S44" s="1143"/>
      <c r="T44" s="1144"/>
      <c r="U44" s="167"/>
      <c r="V44" s="167"/>
    </row>
    <row r="45" spans="2:35" ht="24" customHeight="1">
      <c r="B45" s="1114"/>
      <c r="C45" s="1128"/>
      <c r="D45" s="1142"/>
      <c r="E45" s="1143"/>
      <c r="F45" s="1143"/>
      <c r="G45" s="1143"/>
      <c r="H45" s="1143"/>
      <c r="I45" s="1143"/>
      <c r="J45" s="1143"/>
      <c r="K45" s="1144"/>
      <c r="L45" s="167"/>
      <c r="M45" s="1142"/>
      <c r="N45" s="1143"/>
      <c r="O45" s="1143"/>
      <c r="P45" s="1143"/>
      <c r="Q45" s="1143"/>
      <c r="R45" s="1143"/>
      <c r="S45" s="1143"/>
      <c r="T45" s="1144"/>
      <c r="U45" s="167"/>
      <c r="V45" s="167"/>
    </row>
    <row r="46" spans="2:35" ht="24" customHeight="1">
      <c r="B46" s="1114"/>
      <c r="C46" s="1129"/>
      <c r="D46" s="1145"/>
      <c r="E46" s="1146"/>
      <c r="F46" s="1146"/>
      <c r="G46" s="1146"/>
      <c r="H46" s="1146"/>
      <c r="I46" s="1146"/>
      <c r="J46" s="1146"/>
      <c r="K46" s="1147"/>
      <c r="L46" s="167"/>
      <c r="M46" s="1145"/>
      <c r="N46" s="1146"/>
      <c r="O46" s="1146"/>
      <c r="P46" s="1146"/>
      <c r="Q46" s="1146"/>
      <c r="R46" s="1146"/>
      <c r="S46" s="1146"/>
      <c r="T46" s="1147"/>
      <c r="U46" s="167"/>
      <c r="V46" s="167"/>
    </row>
    <row r="47" spans="2:35" ht="24" customHeight="1">
      <c r="B47" s="1114"/>
      <c r="C47" s="1066" t="s">
        <v>50</v>
      </c>
      <c r="D47" s="1060" t="s">
        <v>304</v>
      </c>
      <c r="E47" s="1060"/>
      <c r="F47" s="643" t="s">
        <v>140</v>
      </c>
      <c r="G47" s="642" t="s">
        <v>144</v>
      </c>
      <c r="H47" s="1068"/>
      <c r="I47" s="1069"/>
      <c r="J47" s="1085" t="s">
        <v>148</v>
      </c>
      <c r="K47" s="1087" t="s">
        <v>149</v>
      </c>
      <c r="L47" s="166"/>
      <c r="M47" s="1060" t="s">
        <v>304</v>
      </c>
      <c r="N47" s="1060"/>
      <c r="O47" s="643" t="s">
        <v>140</v>
      </c>
      <c r="P47" s="642" t="s">
        <v>144</v>
      </c>
      <c r="Q47" s="1068"/>
      <c r="R47" s="1069"/>
      <c r="S47" s="1085" t="s">
        <v>148</v>
      </c>
      <c r="T47" s="1087" t="s">
        <v>149</v>
      </c>
      <c r="U47" s="177"/>
      <c r="V47" s="166"/>
    </row>
    <row r="48" spans="2:35" ht="24" customHeight="1">
      <c r="B48" s="1114"/>
      <c r="C48" s="1067"/>
      <c r="D48" s="169" t="s">
        <v>13</v>
      </c>
      <c r="E48" s="170" t="s">
        <v>140</v>
      </c>
      <c r="F48" s="322" t="s">
        <v>302</v>
      </c>
      <c r="G48" s="610"/>
      <c r="H48" s="171"/>
      <c r="I48" s="171" t="s">
        <v>303</v>
      </c>
      <c r="J48" s="1086"/>
      <c r="K48" s="1088"/>
      <c r="L48" s="166"/>
      <c r="M48" s="169" t="s">
        <v>13</v>
      </c>
      <c r="N48" s="170" t="s">
        <v>140</v>
      </c>
      <c r="O48" s="322" t="s">
        <v>302</v>
      </c>
      <c r="P48" s="610"/>
      <c r="Q48" s="171"/>
      <c r="R48" s="171" t="s">
        <v>303</v>
      </c>
      <c r="S48" s="1086"/>
      <c r="T48" s="1088"/>
      <c r="U48" s="178"/>
      <c r="V48" s="166"/>
    </row>
    <row r="49" spans="2:28" ht="24" customHeight="1">
      <c r="B49" s="1114"/>
      <c r="C49" s="174" t="str">
        <f>입력용!C13</f>
        <v>갤럭시 Z폴드7</v>
      </c>
      <c r="D49" s="282">
        <v>49</v>
      </c>
      <c r="E49" s="282">
        <v>39</v>
      </c>
      <c r="F49" s="328">
        <v>5</v>
      </c>
      <c r="G49" s="282"/>
      <c r="H49" s="282"/>
      <c r="I49" s="279">
        <v>10</v>
      </c>
      <c r="J49" s="267">
        <f>(D49+G49+H49+I49)*10000</f>
        <v>590000</v>
      </c>
      <c r="K49" s="267">
        <f t="shared" ref="K49:K58" si="44">(E49+F49+G49+H49+I49)*10000</f>
        <v>540000</v>
      </c>
      <c r="L49" s="166"/>
      <c r="M49" s="282">
        <v>44</v>
      </c>
      <c r="N49" s="282">
        <v>29</v>
      </c>
      <c r="O49" s="328">
        <v>5</v>
      </c>
      <c r="P49" s="282"/>
      <c r="Q49" s="282"/>
      <c r="R49" s="279">
        <v>10</v>
      </c>
      <c r="S49" s="267">
        <f>(M49+Q49+R49)*10000</f>
        <v>540000</v>
      </c>
      <c r="T49" s="267">
        <f t="shared" ref="T49:T59" si="45">(N49+O49+P49+Q49+R49)*10000</f>
        <v>440000</v>
      </c>
      <c r="U49" s="179"/>
      <c r="V49" s="166"/>
    </row>
    <row r="50" spans="2:28" ht="24" customHeight="1">
      <c r="B50" s="1114"/>
      <c r="C50" s="174" t="str">
        <f>입력용!C14</f>
        <v>갤럭시 Z플립7_256G</v>
      </c>
      <c r="D50" s="282">
        <v>49</v>
      </c>
      <c r="E50" s="282">
        <v>39</v>
      </c>
      <c r="F50" s="328">
        <v>5</v>
      </c>
      <c r="G50" s="282"/>
      <c r="H50" s="282"/>
      <c r="I50" s="279">
        <v>10</v>
      </c>
      <c r="J50" s="267">
        <f t="shared" ref="J50:J55" si="46">(D50+G50+H50+I50)*10000</f>
        <v>590000</v>
      </c>
      <c r="K50" s="267">
        <f t="shared" si="44"/>
        <v>540000</v>
      </c>
      <c r="L50" s="166"/>
      <c r="M50" s="282">
        <v>34</v>
      </c>
      <c r="N50" s="282">
        <v>19</v>
      </c>
      <c r="O50" s="328">
        <v>5</v>
      </c>
      <c r="P50" s="282"/>
      <c r="Q50" s="282"/>
      <c r="R50" s="279">
        <v>10</v>
      </c>
      <c r="S50" s="267">
        <f t="shared" ref="S50:S75" si="47">(M50+Q50+R50)*10000</f>
        <v>440000</v>
      </c>
      <c r="T50" s="267">
        <f t="shared" si="45"/>
        <v>340000</v>
      </c>
      <c r="U50" s="179"/>
      <c r="V50" s="166"/>
    </row>
    <row r="51" spans="2:28" ht="24" customHeight="1">
      <c r="B51" s="1114"/>
      <c r="C51" s="174" t="str">
        <f>입력용!C15</f>
        <v>갤럭시 Z플립7_512G</v>
      </c>
      <c r="D51" s="282">
        <v>49</v>
      </c>
      <c r="E51" s="282">
        <v>39</v>
      </c>
      <c r="F51" s="328">
        <v>5</v>
      </c>
      <c r="G51" s="282"/>
      <c r="H51" s="282"/>
      <c r="I51" s="279">
        <v>10</v>
      </c>
      <c r="J51" s="267">
        <f t="shared" si="46"/>
        <v>590000</v>
      </c>
      <c r="K51" s="267">
        <f t="shared" si="44"/>
        <v>540000</v>
      </c>
      <c r="L51" s="166"/>
      <c r="M51" s="282">
        <v>44</v>
      </c>
      <c r="N51" s="282">
        <v>29</v>
      </c>
      <c r="O51" s="328">
        <v>5</v>
      </c>
      <c r="P51" s="282"/>
      <c r="Q51" s="282"/>
      <c r="R51" s="279">
        <v>10</v>
      </c>
      <c r="S51" s="267">
        <f>(M51+Q51+R51)*10000</f>
        <v>540000</v>
      </c>
      <c r="T51" s="267">
        <f t="shared" si="45"/>
        <v>440000</v>
      </c>
      <c r="U51" s="179"/>
      <c r="V51" s="166"/>
    </row>
    <row r="52" spans="2:28" ht="24" customHeight="1">
      <c r="B52" s="1114"/>
      <c r="C52" s="287" t="s">
        <v>714</v>
      </c>
      <c r="D52" s="282">
        <v>22</v>
      </c>
      <c r="E52" s="282">
        <v>32</v>
      </c>
      <c r="F52" s="328">
        <v>5</v>
      </c>
      <c r="G52" s="282"/>
      <c r="H52" s="282"/>
      <c r="I52" s="279"/>
      <c r="J52" s="267">
        <f t="shared" si="46"/>
        <v>220000</v>
      </c>
      <c r="K52" s="267">
        <f t="shared" si="44"/>
        <v>370000</v>
      </c>
      <c r="L52" s="166"/>
      <c r="M52" s="282">
        <v>17</v>
      </c>
      <c r="N52" s="282">
        <v>22</v>
      </c>
      <c r="O52" s="328"/>
      <c r="P52" s="282"/>
      <c r="Q52" s="282"/>
      <c r="R52" s="279"/>
      <c r="S52" s="267">
        <f t="shared" ref="S52:S54" si="48">(M52+Q52+R52)*10000</f>
        <v>170000</v>
      </c>
      <c r="T52" s="267">
        <f t="shared" ref="T52:T54" si="49">(N52+O52+P52+Q52+R52)*10000</f>
        <v>220000</v>
      </c>
      <c r="U52" s="179"/>
      <c r="V52" s="166"/>
    </row>
    <row r="53" spans="2:28" ht="24" customHeight="1">
      <c r="B53" s="1114"/>
      <c r="C53" s="287" t="s">
        <v>715</v>
      </c>
      <c r="D53" s="282">
        <v>22</v>
      </c>
      <c r="E53" s="282">
        <v>32</v>
      </c>
      <c r="F53" s="328">
        <v>5</v>
      </c>
      <c r="G53" s="282"/>
      <c r="H53" s="282"/>
      <c r="I53" s="279"/>
      <c r="J53" s="267">
        <f t="shared" si="46"/>
        <v>220000</v>
      </c>
      <c r="K53" s="267">
        <f t="shared" si="44"/>
        <v>370000</v>
      </c>
      <c r="L53" s="166"/>
      <c r="M53" s="282">
        <v>17</v>
      </c>
      <c r="N53" s="282">
        <v>22</v>
      </c>
      <c r="O53" s="328"/>
      <c r="P53" s="282"/>
      <c r="Q53" s="282"/>
      <c r="R53" s="279"/>
      <c r="S53" s="267">
        <f t="shared" si="48"/>
        <v>170000</v>
      </c>
      <c r="T53" s="267">
        <f t="shared" si="49"/>
        <v>220000</v>
      </c>
      <c r="U53" s="179"/>
      <c r="V53" s="166"/>
    </row>
    <row r="54" spans="2:28" ht="24" customHeight="1">
      <c r="B54" s="1114"/>
      <c r="C54" s="287" t="s">
        <v>716</v>
      </c>
      <c r="D54" s="282">
        <v>22</v>
      </c>
      <c r="E54" s="282">
        <v>32</v>
      </c>
      <c r="F54" s="328">
        <v>5</v>
      </c>
      <c r="G54" s="282"/>
      <c r="H54" s="282"/>
      <c r="I54" s="279"/>
      <c r="J54" s="267">
        <f t="shared" si="46"/>
        <v>220000</v>
      </c>
      <c r="K54" s="267">
        <f t="shared" si="44"/>
        <v>370000</v>
      </c>
      <c r="L54" s="166"/>
      <c r="M54" s="282">
        <v>17</v>
      </c>
      <c r="N54" s="282">
        <v>25</v>
      </c>
      <c r="O54" s="328"/>
      <c r="P54" s="282"/>
      <c r="Q54" s="282"/>
      <c r="R54" s="279"/>
      <c r="S54" s="267">
        <f t="shared" si="48"/>
        <v>170000</v>
      </c>
      <c r="T54" s="267">
        <f t="shared" si="49"/>
        <v>250000</v>
      </c>
      <c r="U54" s="179"/>
      <c r="V54" s="166"/>
    </row>
    <row r="55" spans="2:28" ht="24" customHeight="1">
      <c r="B55" s="1114"/>
      <c r="C55" s="174" t="str">
        <f>입력용!C19</f>
        <v>갤럭시 S25</v>
      </c>
      <c r="D55" s="282">
        <v>26</v>
      </c>
      <c r="E55" s="282">
        <v>26</v>
      </c>
      <c r="F55" s="328">
        <v>5</v>
      </c>
      <c r="G55" s="282"/>
      <c r="H55" s="282"/>
      <c r="I55" s="279">
        <v>10</v>
      </c>
      <c r="J55" s="267">
        <f t="shared" si="46"/>
        <v>360000</v>
      </c>
      <c r="K55" s="267">
        <f t="shared" si="44"/>
        <v>410000</v>
      </c>
      <c r="L55" s="166"/>
      <c r="M55" s="279">
        <v>21</v>
      </c>
      <c r="N55" s="279">
        <v>21</v>
      </c>
      <c r="O55" s="328">
        <v>5</v>
      </c>
      <c r="P55" s="282"/>
      <c r="Q55" s="282"/>
      <c r="R55" s="279">
        <v>10</v>
      </c>
      <c r="S55" s="267">
        <f t="shared" si="47"/>
        <v>310000</v>
      </c>
      <c r="T55" s="267">
        <f t="shared" si="45"/>
        <v>360000</v>
      </c>
      <c r="U55" s="179"/>
      <c r="V55" s="166"/>
    </row>
    <row r="56" spans="2:28" ht="24" customHeight="1">
      <c r="B56" s="1114"/>
      <c r="C56" s="287" t="s">
        <v>253</v>
      </c>
      <c r="D56" s="279"/>
      <c r="E56" s="282"/>
      <c r="F56" s="328">
        <v>5</v>
      </c>
      <c r="G56" s="282"/>
      <c r="H56" s="282"/>
      <c r="I56" s="279"/>
      <c r="J56" s="267">
        <f>(D56+G56+H56+I56)*10000</f>
        <v>0</v>
      </c>
      <c r="K56" s="267">
        <f t="shared" si="44"/>
        <v>50000</v>
      </c>
      <c r="L56" s="166"/>
      <c r="M56" s="279"/>
      <c r="N56" s="279"/>
      <c r="O56" s="328"/>
      <c r="P56" s="282"/>
      <c r="Q56" s="282"/>
      <c r="R56" s="279"/>
      <c r="S56" s="267">
        <f t="shared" si="47"/>
        <v>0</v>
      </c>
      <c r="T56" s="267">
        <f t="shared" si="45"/>
        <v>0</v>
      </c>
      <c r="U56" s="179"/>
      <c r="V56" s="166"/>
    </row>
    <row r="57" spans="2:28" ht="24" customHeight="1">
      <c r="B57" s="1114"/>
      <c r="C57" s="287" t="s">
        <v>254</v>
      </c>
      <c r="D57" s="279">
        <v>26</v>
      </c>
      <c r="E57" s="282">
        <v>26</v>
      </c>
      <c r="F57" s="328">
        <v>5</v>
      </c>
      <c r="G57" s="282"/>
      <c r="H57" s="282"/>
      <c r="I57" s="279">
        <v>10</v>
      </c>
      <c r="J57" s="267">
        <f t="shared" ref="J57" si="50">(D57+G57+H57+I57)*10000</f>
        <v>360000</v>
      </c>
      <c r="K57" s="267">
        <f t="shared" si="44"/>
        <v>410000</v>
      </c>
      <c r="L57" s="166"/>
      <c r="M57" s="279">
        <v>21</v>
      </c>
      <c r="N57" s="279">
        <v>21</v>
      </c>
      <c r="O57" s="328">
        <v>5</v>
      </c>
      <c r="P57" s="282"/>
      <c r="Q57" s="282"/>
      <c r="R57" s="279">
        <v>10</v>
      </c>
      <c r="S57" s="267">
        <f t="shared" si="47"/>
        <v>310000</v>
      </c>
      <c r="T57" s="267">
        <f t="shared" si="45"/>
        <v>360000</v>
      </c>
      <c r="U57" s="179"/>
      <c r="V57" s="166"/>
    </row>
    <row r="58" spans="2:28" ht="24" customHeight="1">
      <c r="B58" s="1114"/>
      <c r="C58" s="287" t="s">
        <v>264</v>
      </c>
      <c r="D58" s="279">
        <v>37</v>
      </c>
      <c r="E58" s="282">
        <v>12</v>
      </c>
      <c r="F58" s="328">
        <v>5</v>
      </c>
      <c r="G58" s="282"/>
      <c r="H58" s="282"/>
      <c r="I58" s="279">
        <v>10</v>
      </c>
      <c r="J58" s="267">
        <f>(D58+G58+H58+I58)*10000</f>
        <v>470000</v>
      </c>
      <c r="K58" s="267">
        <f t="shared" si="44"/>
        <v>270000</v>
      </c>
      <c r="L58" s="166"/>
      <c r="M58" s="279">
        <v>32</v>
      </c>
      <c r="N58" s="279">
        <v>7</v>
      </c>
      <c r="O58" s="328">
        <v>5</v>
      </c>
      <c r="P58" s="282"/>
      <c r="Q58" s="282"/>
      <c r="R58" s="279">
        <v>10</v>
      </c>
      <c r="S58" s="267">
        <f t="shared" si="47"/>
        <v>420000</v>
      </c>
      <c r="T58" s="267">
        <f t="shared" si="45"/>
        <v>220000</v>
      </c>
      <c r="U58" s="179"/>
      <c r="V58" s="166"/>
    </row>
    <row r="59" spans="2:28" s="26" customFormat="1" ht="24" customHeight="1">
      <c r="B59" s="1114"/>
      <c r="C59" s="242" t="s">
        <v>419</v>
      </c>
      <c r="D59" s="279">
        <v>42</v>
      </c>
      <c r="E59" s="282">
        <v>32</v>
      </c>
      <c r="F59" s="328">
        <v>5</v>
      </c>
      <c r="G59" s="282"/>
      <c r="H59" s="279"/>
      <c r="I59" s="279">
        <v>10</v>
      </c>
      <c r="J59" s="267">
        <f t="shared" ref="J59:J75" si="51">(D59+H59+I59)*10000</f>
        <v>520000</v>
      </c>
      <c r="K59" s="267">
        <f t="shared" ref="K59" si="52">(E59+F59+G59+H59+I59)*10000</f>
        <v>470000</v>
      </c>
      <c r="L59" s="166"/>
      <c r="M59" s="279">
        <v>17</v>
      </c>
      <c r="N59" s="282">
        <v>7</v>
      </c>
      <c r="O59" s="328">
        <v>5</v>
      </c>
      <c r="P59" s="282"/>
      <c r="Q59" s="282"/>
      <c r="R59" s="279">
        <v>10</v>
      </c>
      <c r="S59" s="267">
        <f t="shared" si="47"/>
        <v>270000</v>
      </c>
      <c r="T59" s="267">
        <f t="shared" si="45"/>
        <v>220000</v>
      </c>
      <c r="U59" s="179"/>
      <c r="V59" s="166"/>
    </row>
    <row r="60" spans="2:28" s="26" customFormat="1" ht="24" customHeight="1">
      <c r="B60" s="1114"/>
      <c r="C60" s="242" t="s">
        <v>417</v>
      </c>
      <c r="D60" s="279">
        <v>42</v>
      </c>
      <c r="E60" s="282">
        <v>32</v>
      </c>
      <c r="F60" s="328">
        <v>5</v>
      </c>
      <c r="G60" s="282"/>
      <c r="H60" s="279"/>
      <c r="I60" s="279">
        <v>10</v>
      </c>
      <c r="J60" s="267">
        <f t="shared" ref="J60:J62" si="53">(D60+H60+I60)*10000</f>
        <v>520000</v>
      </c>
      <c r="K60" s="267">
        <f>(E60+F60+G60+H60+I60)*10000</f>
        <v>470000</v>
      </c>
      <c r="L60" s="166"/>
      <c r="M60" s="279">
        <v>17</v>
      </c>
      <c r="N60" s="282">
        <v>7</v>
      </c>
      <c r="O60" s="328">
        <v>5</v>
      </c>
      <c r="P60" s="282"/>
      <c r="Q60" s="282"/>
      <c r="R60" s="279">
        <v>10</v>
      </c>
      <c r="S60" s="267">
        <f t="shared" si="47"/>
        <v>270000</v>
      </c>
      <c r="T60" s="267">
        <f>(N60+O60+P60+Q60+R60)*10000</f>
        <v>220000</v>
      </c>
      <c r="U60" s="179"/>
      <c r="V60" s="166"/>
    </row>
    <row r="61" spans="2:28" s="26" customFormat="1" ht="24" customHeight="1">
      <c r="B61" s="1114"/>
      <c r="C61" s="242" t="s">
        <v>418</v>
      </c>
      <c r="D61" s="279">
        <v>42</v>
      </c>
      <c r="E61" s="282">
        <v>32</v>
      </c>
      <c r="F61" s="328">
        <v>5</v>
      </c>
      <c r="G61" s="282"/>
      <c r="H61" s="279"/>
      <c r="I61" s="279">
        <v>10</v>
      </c>
      <c r="J61" s="267">
        <f t="shared" si="53"/>
        <v>520000</v>
      </c>
      <c r="K61" s="267">
        <f t="shared" ref="K61:K75" si="54">(E61+F61+G61+H61+I61)*10000</f>
        <v>470000</v>
      </c>
      <c r="L61" s="166"/>
      <c r="M61" s="279">
        <v>17</v>
      </c>
      <c r="N61" s="282">
        <v>7</v>
      </c>
      <c r="O61" s="328">
        <v>5</v>
      </c>
      <c r="P61" s="282"/>
      <c r="Q61" s="282"/>
      <c r="R61" s="279">
        <v>10</v>
      </c>
      <c r="S61" s="267">
        <f t="shared" si="47"/>
        <v>270000</v>
      </c>
      <c r="T61" s="267">
        <f t="shared" ref="T61:T75" si="55">(N61+O61+P61+Q61+R61)*10000</f>
        <v>220000</v>
      </c>
      <c r="U61" s="179"/>
      <c r="V61" s="166"/>
    </row>
    <row r="62" spans="2:28" s="26" customFormat="1" ht="24" customHeight="1">
      <c r="B62" s="1114"/>
      <c r="C62" s="242" t="s">
        <v>420</v>
      </c>
      <c r="D62" s="279">
        <v>17</v>
      </c>
      <c r="E62" s="282">
        <v>37</v>
      </c>
      <c r="F62" s="328">
        <v>5</v>
      </c>
      <c r="G62" s="282"/>
      <c r="H62" s="279"/>
      <c r="I62" s="279">
        <v>10</v>
      </c>
      <c r="J62" s="267">
        <f t="shared" si="53"/>
        <v>270000</v>
      </c>
      <c r="K62" s="267">
        <f t="shared" si="54"/>
        <v>520000</v>
      </c>
      <c r="L62" s="166"/>
      <c r="M62" s="279">
        <v>17</v>
      </c>
      <c r="N62" s="282">
        <v>7</v>
      </c>
      <c r="O62" s="328">
        <v>5</v>
      </c>
      <c r="P62" s="282"/>
      <c r="Q62" s="282"/>
      <c r="R62" s="279">
        <v>10</v>
      </c>
      <c r="S62" s="267">
        <f t="shared" si="47"/>
        <v>270000</v>
      </c>
      <c r="T62" s="267">
        <f t="shared" si="55"/>
        <v>220000</v>
      </c>
      <c r="U62" s="179"/>
      <c r="V62" s="166"/>
    </row>
    <row r="63" spans="2:28" ht="24" customHeight="1" thickBot="1">
      <c r="B63" s="1114"/>
      <c r="C63" s="268" t="s">
        <v>199</v>
      </c>
      <c r="D63" s="279"/>
      <c r="E63" s="279"/>
      <c r="F63" s="328"/>
      <c r="G63" s="282"/>
      <c r="H63" s="279"/>
      <c r="I63" s="279"/>
      <c r="J63" s="267">
        <f t="shared" si="51"/>
        <v>0</v>
      </c>
      <c r="K63" s="267">
        <f t="shared" si="54"/>
        <v>0</v>
      </c>
      <c r="L63" s="166"/>
      <c r="M63" s="279">
        <v>0</v>
      </c>
      <c r="N63" s="282"/>
      <c r="O63" s="328"/>
      <c r="P63" s="282"/>
      <c r="Q63" s="279"/>
      <c r="R63" s="279"/>
      <c r="S63" s="267">
        <f t="shared" si="47"/>
        <v>0</v>
      </c>
      <c r="T63" s="267">
        <f t="shared" si="55"/>
        <v>0</v>
      </c>
      <c r="U63" s="179"/>
      <c r="V63" s="166"/>
    </row>
    <row r="64" spans="2:28" ht="24" customHeight="1">
      <c r="B64" s="1114"/>
      <c r="C64" s="268" t="s">
        <v>200</v>
      </c>
      <c r="D64" s="279"/>
      <c r="E64" s="279"/>
      <c r="F64" s="328"/>
      <c r="G64" s="282"/>
      <c r="H64" s="279"/>
      <c r="I64" s="279"/>
      <c r="J64" s="267"/>
      <c r="K64" s="267"/>
      <c r="L64" s="166"/>
      <c r="M64" s="279"/>
      <c r="N64" s="282"/>
      <c r="O64" s="328"/>
      <c r="P64" s="282"/>
      <c r="Q64" s="282"/>
      <c r="R64" s="279"/>
      <c r="S64" s="267">
        <f t="shared" si="47"/>
        <v>0</v>
      </c>
      <c r="T64" s="267">
        <f t="shared" si="55"/>
        <v>0</v>
      </c>
      <c r="U64" s="179"/>
      <c r="V64" s="166"/>
      <c r="X64" s="1148"/>
      <c r="Y64" s="1149"/>
      <c r="Z64" s="1149"/>
      <c r="AA64" s="1149"/>
      <c r="AB64" s="1150"/>
    </row>
    <row r="65" spans="2:28" ht="24" customHeight="1">
      <c r="B65" s="1114"/>
      <c r="C65" s="268" t="s">
        <v>201</v>
      </c>
      <c r="D65" s="279"/>
      <c r="E65" s="279"/>
      <c r="F65" s="328"/>
      <c r="G65" s="282"/>
      <c r="H65" s="279"/>
      <c r="I65" s="279"/>
      <c r="J65" s="267"/>
      <c r="K65" s="267"/>
      <c r="L65" s="166"/>
      <c r="M65" s="279"/>
      <c r="N65" s="282"/>
      <c r="O65" s="328"/>
      <c r="P65" s="282"/>
      <c r="Q65" s="282"/>
      <c r="R65" s="279"/>
      <c r="S65" s="267">
        <f t="shared" si="47"/>
        <v>0</v>
      </c>
      <c r="T65" s="267">
        <f t="shared" si="55"/>
        <v>0</v>
      </c>
      <c r="U65" s="179"/>
      <c r="V65" s="166"/>
      <c r="X65" s="1151"/>
      <c r="Y65" s="1152"/>
      <c r="Z65" s="1152"/>
      <c r="AA65" s="1152"/>
      <c r="AB65" s="1153"/>
    </row>
    <row r="66" spans="2:28" ht="24" customHeight="1">
      <c r="B66" s="1114"/>
      <c r="C66" s="268" t="s">
        <v>300</v>
      </c>
      <c r="D66" s="279"/>
      <c r="E66" s="279"/>
      <c r="F66" s="328"/>
      <c r="G66" s="282"/>
      <c r="H66" s="279"/>
      <c r="I66" s="279"/>
      <c r="J66" s="267">
        <f t="shared" ref="J66:J67" si="56">(D66+H66+I66)*10000</f>
        <v>0</v>
      </c>
      <c r="K66" s="267">
        <f t="shared" si="54"/>
        <v>0</v>
      </c>
      <c r="L66" s="166"/>
      <c r="M66" s="279"/>
      <c r="N66" s="282"/>
      <c r="O66" s="328"/>
      <c r="P66" s="282"/>
      <c r="Q66" s="282"/>
      <c r="R66" s="279"/>
      <c r="S66" s="267">
        <f t="shared" si="47"/>
        <v>0</v>
      </c>
      <c r="T66" s="267">
        <f t="shared" si="55"/>
        <v>0</v>
      </c>
      <c r="U66" s="179"/>
      <c r="V66" s="166"/>
      <c r="X66" s="1151"/>
      <c r="Y66" s="1152"/>
      <c r="Z66" s="1152"/>
      <c r="AA66" s="1152"/>
      <c r="AB66" s="1153"/>
    </row>
    <row r="67" spans="2:28" ht="24" customHeight="1" thickBot="1">
      <c r="B67" s="1114"/>
      <c r="C67" s="278" t="s">
        <v>425</v>
      </c>
      <c r="D67" s="279">
        <v>47</v>
      </c>
      <c r="E67" s="279">
        <v>27</v>
      </c>
      <c r="F67" s="328">
        <v>5</v>
      </c>
      <c r="G67" s="282"/>
      <c r="H67" s="279"/>
      <c r="I67" s="279">
        <v>10</v>
      </c>
      <c r="J67" s="267">
        <f t="shared" si="56"/>
        <v>570000</v>
      </c>
      <c r="K67" s="267">
        <f t="shared" si="54"/>
        <v>420000</v>
      </c>
      <c r="L67" s="166"/>
      <c r="M67" s="279">
        <v>22</v>
      </c>
      <c r="N67" s="279">
        <v>2</v>
      </c>
      <c r="O67" s="328">
        <v>5</v>
      </c>
      <c r="P67" s="282"/>
      <c r="Q67" s="282"/>
      <c r="R67" s="279">
        <v>10</v>
      </c>
      <c r="S67" s="267">
        <f t="shared" si="47"/>
        <v>320000</v>
      </c>
      <c r="T67" s="267">
        <f t="shared" si="55"/>
        <v>170000</v>
      </c>
      <c r="U67" s="179"/>
      <c r="V67" s="166"/>
      <c r="X67" s="1154"/>
      <c r="Y67" s="1155"/>
      <c r="Z67" s="1155"/>
      <c r="AA67" s="1155"/>
      <c r="AB67" s="1156"/>
    </row>
    <row r="68" spans="2:28" ht="24" customHeight="1">
      <c r="B68" s="1114"/>
      <c r="C68" s="30" t="str">
        <f>C27</f>
        <v>퀀텀6 A566</v>
      </c>
      <c r="D68" s="279">
        <v>30</v>
      </c>
      <c r="E68" s="279">
        <v>45</v>
      </c>
      <c r="F68" s="328">
        <v>5</v>
      </c>
      <c r="G68" s="282"/>
      <c r="H68" s="279"/>
      <c r="I68" s="279">
        <v>10</v>
      </c>
      <c r="J68" s="267">
        <f t="shared" si="51"/>
        <v>400000</v>
      </c>
      <c r="K68" s="267">
        <f t="shared" si="54"/>
        <v>600000</v>
      </c>
      <c r="L68" s="166"/>
      <c r="M68" s="279">
        <v>5</v>
      </c>
      <c r="N68" s="279">
        <v>25</v>
      </c>
      <c r="O68" s="328">
        <v>5</v>
      </c>
      <c r="P68" s="282"/>
      <c r="Q68" s="282"/>
      <c r="R68" s="279">
        <v>10</v>
      </c>
      <c r="S68" s="267">
        <f t="shared" si="47"/>
        <v>150000</v>
      </c>
      <c r="T68" s="267">
        <f t="shared" si="55"/>
        <v>400000</v>
      </c>
      <c r="U68" s="179"/>
      <c r="V68" s="166"/>
    </row>
    <row r="69" spans="2:28" ht="24" hidden="1" customHeight="1">
      <c r="B69" s="1114"/>
      <c r="C69" s="311" t="str">
        <f>C28</f>
        <v>갤럭시 A36(5G컴팩트)</v>
      </c>
      <c r="D69" s="279">
        <v>0</v>
      </c>
      <c r="E69" s="279">
        <v>0</v>
      </c>
      <c r="F69" s="279"/>
      <c r="G69" s="282"/>
      <c r="H69" s="279"/>
      <c r="I69" s="279">
        <v>5</v>
      </c>
      <c r="J69" s="267">
        <f t="shared" si="51"/>
        <v>50000</v>
      </c>
      <c r="K69" s="267">
        <f t="shared" si="54"/>
        <v>50000</v>
      </c>
      <c r="L69" s="166"/>
      <c r="M69" s="279"/>
      <c r="N69" s="279"/>
      <c r="O69" s="279"/>
      <c r="P69" s="282"/>
      <c r="Q69" s="282"/>
      <c r="R69" s="279">
        <v>5</v>
      </c>
      <c r="S69" s="267">
        <f t="shared" si="47"/>
        <v>50000</v>
      </c>
      <c r="T69" s="267">
        <f t="shared" si="55"/>
        <v>50000</v>
      </c>
      <c r="U69" s="179"/>
      <c r="V69" s="166"/>
    </row>
    <row r="70" spans="2:28" ht="24" hidden="1" customHeight="1">
      <c r="B70" s="1114"/>
      <c r="C70" s="30"/>
      <c r="D70" s="279"/>
      <c r="E70" s="279"/>
      <c r="F70" s="279"/>
      <c r="G70" s="282"/>
      <c r="H70" s="279"/>
      <c r="I70" s="279"/>
      <c r="J70" s="267">
        <f t="shared" si="51"/>
        <v>0</v>
      </c>
      <c r="K70" s="267">
        <f t="shared" si="54"/>
        <v>0</v>
      </c>
      <c r="L70" s="166"/>
      <c r="M70" s="279"/>
      <c r="N70" s="279"/>
      <c r="O70" s="279"/>
      <c r="P70" s="282"/>
      <c r="Q70" s="282"/>
      <c r="R70" s="279"/>
      <c r="S70" s="267">
        <f t="shared" si="47"/>
        <v>0</v>
      </c>
      <c r="T70" s="267">
        <f t="shared" si="55"/>
        <v>0</v>
      </c>
      <c r="U70" s="179"/>
      <c r="V70" s="166"/>
    </row>
    <row r="71" spans="2:28" ht="24" hidden="1" customHeight="1">
      <c r="B71" s="1114"/>
      <c r="C71" s="176" t="s">
        <v>135</v>
      </c>
      <c r="D71" s="279"/>
      <c r="E71" s="279"/>
      <c r="F71" s="279"/>
      <c r="G71" s="282"/>
      <c r="H71" s="279"/>
      <c r="I71" s="279"/>
      <c r="J71" s="267">
        <f t="shared" si="51"/>
        <v>0</v>
      </c>
      <c r="K71" s="267">
        <f t="shared" si="54"/>
        <v>0</v>
      </c>
      <c r="L71" s="166"/>
      <c r="M71" s="279"/>
      <c r="N71" s="279"/>
      <c r="O71" s="279"/>
      <c r="P71" s="282"/>
      <c r="Q71" s="282"/>
      <c r="R71" s="279"/>
      <c r="S71" s="267">
        <f t="shared" si="47"/>
        <v>0</v>
      </c>
      <c r="T71" s="267">
        <f t="shared" si="55"/>
        <v>0</v>
      </c>
      <c r="U71" s="179"/>
      <c r="V71" s="166"/>
    </row>
    <row r="72" spans="2:28" ht="24" hidden="1" customHeight="1">
      <c r="B72" s="1114"/>
      <c r="C72" s="30" t="s">
        <v>257</v>
      </c>
      <c r="D72" s="279"/>
      <c r="E72" s="279"/>
      <c r="F72" s="279"/>
      <c r="G72" s="282"/>
      <c r="H72" s="279"/>
      <c r="I72" s="279"/>
      <c r="J72" s="267">
        <f t="shared" si="51"/>
        <v>0</v>
      </c>
      <c r="K72" s="267">
        <f t="shared" si="54"/>
        <v>0</v>
      </c>
      <c r="L72" s="166"/>
      <c r="M72" s="279"/>
      <c r="N72" s="279"/>
      <c r="O72" s="279"/>
      <c r="P72" s="282"/>
      <c r="Q72" s="282"/>
      <c r="R72" s="279"/>
      <c r="S72" s="267">
        <f t="shared" si="47"/>
        <v>0</v>
      </c>
      <c r="T72" s="267">
        <f t="shared" si="55"/>
        <v>0</v>
      </c>
      <c r="U72" s="179"/>
      <c r="V72" s="166"/>
    </row>
    <row r="73" spans="2:28" ht="24" hidden="1" customHeight="1">
      <c r="B73" s="1114"/>
      <c r="C73" s="176" t="s">
        <v>256</v>
      </c>
      <c r="D73" s="279"/>
      <c r="E73" s="279"/>
      <c r="F73" s="279"/>
      <c r="G73" s="282"/>
      <c r="H73" s="279"/>
      <c r="I73" s="279"/>
      <c r="J73" s="267">
        <f t="shared" si="51"/>
        <v>0</v>
      </c>
      <c r="K73" s="267">
        <f t="shared" si="54"/>
        <v>0</v>
      </c>
      <c r="L73" s="166"/>
      <c r="M73" s="279"/>
      <c r="N73" s="279"/>
      <c r="O73" s="279"/>
      <c r="P73" s="282"/>
      <c r="Q73" s="282"/>
      <c r="R73" s="279"/>
      <c r="S73" s="267">
        <f t="shared" si="47"/>
        <v>0</v>
      </c>
      <c r="T73" s="267">
        <f t="shared" si="55"/>
        <v>0</v>
      </c>
      <c r="U73" s="179"/>
      <c r="V73" s="166"/>
    </row>
    <row r="74" spans="2:28" ht="24" hidden="1" customHeight="1">
      <c r="B74" s="1114"/>
      <c r="C74" s="311" t="s">
        <v>266</v>
      </c>
      <c r="D74" s="279"/>
      <c r="E74" s="279"/>
      <c r="F74" s="279"/>
      <c r="G74" s="282"/>
      <c r="H74" s="279"/>
      <c r="I74" s="279">
        <v>2</v>
      </c>
      <c r="J74" s="267">
        <f t="shared" si="51"/>
        <v>20000</v>
      </c>
      <c r="K74" s="267">
        <f t="shared" si="54"/>
        <v>20000</v>
      </c>
      <c r="L74" s="166"/>
      <c r="M74" s="280"/>
      <c r="N74" s="279"/>
      <c r="O74" s="279"/>
      <c r="P74" s="282"/>
      <c r="Q74" s="490"/>
      <c r="R74" s="279">
        <v>2</v>
      </c>
      <c r="S74" s="267">
        <f t="shared" si="47"/>
        <v>20000</v>
      </c>
      <c r="T74" s="267">
        <f t="shared" si="55"/>
        <v>20000</v>
      </c>
      <c r="U74" s="179"/>
      <c r="V74" s="166"/>
    </row>
    <row r="75" spans="2:28" ht="24" customHeight="1">
      <c r="B75" s="1114"/>
      <c r="C75" s="311" t="str">
        <f>C34</f>
        <v>와이드8(5G컴팩트)</v>
      </c>
      <c r="D75" s="279">
        <v>22</v>
      </c>
      <c r="E75" s="279">
        <v>37</v>
      </c>
      <c r="F75" s="328">
        <v>15</v>
      </c>
      <c r="G75" s="282"/>
      <c r="H75" s="279"/>
      <c r="I75" s="279">
        <v>5</v>
      </c>
      <c r="J75" s="267">
        <f t="shared" si="51"/>
        <v>270000</v>
      </c>
      <c r="K75" s="267">
        <f t="shared" si="54"/>
        <v>570000</v>
      </c>
      <c r="L75" s="166"/>
      <c r="M75" s="280"/>
      <c r="N75" s="279"/>
      <c r="O75" s="328">
        <v>5</v>
      </c>
      <c r="P75" s="282"/>
      <c r="Q75" s="282"/>
      <c r="R75" s="279">
        <v>5</v>
      </c>
      <c r="S75" s="267">
        <f t="shared" si="47"/>
        <v>50000</v>
      </c>
      <c r="T75" s="267">
        <f t="shared" si="55"/>
        <v>100000</v>
      </c>
      <c r="U75" s="179"/>
      <c r="V75" s="166"/>
    </row>
    <row r="76" spans="2:28" ht="24" customHeight="1">
      <c r="B76" s="1115" t="s">
        <v>151</v>
      </c>
      <c r="C76" s="1058" t="s">
        <v>50</v>
      </c>
      <c r="D76" s="1060" t="s">
        <v>304</v>
      </c>
      <c r="E76" s="1060"/>
      <c r="F76" s="643" t="s">
        <v>140</v>
      </c>
      <c r="G76" s="642" t="s">
        <v>144</v>
      </c>
      <c r="H76" s="1068"/>
      <c r="I76" s="1069"/>
      <c r="J76" s="1062" t="s">
        <v>148</v>
      </c>
      <c r="K76" s="1064" t="s">
        <v>149</v>
      </c>
      <c r="L76" s="166"/>
      <c r="M76" s="1060" t="s">
        <v>304</v>
      </c>
      <c r="N76" s="1060"/>
      <c r="O76" s="643" t="s">
        <v>140</v>
      </c>
      <c r="P76" s="642" t="s">
        <v>144</v>
      </c>
      <c r="Q76" s="1068"/>
      <c r="R76" s="1069"/>
      <c r="S76" s="1062" t="s">
        <v>148</v>
      </c>
      <c r="T76" s="1064" t="s">
        <v>149</v>
      </c>
      <c r="U76" s="177"/>
      <c r="V76" s="166"/>
    </row>
    <row r="77" spans="2:28" ht="24" customHeight="1">
      <c r="B77" s="1116"/>
      <c r="C77" s="1059"/>
      <c r="D77" s="169" t="s">
        <v>423</v>
      </c>
      <c r="E77" s="170" t="s">
        <v>424</v>
      </c>
      <c r="F77" s="322" t="s">
        <v>302</v>
      </c>
      <c r="G77" s="610"/>
      <c r="H77" s="171"/>
      <c r="I77" s="171" t="s">
        <v>303</v>
      </c>
      <c r="J77" s="1063"/>
      <c r="K77" s="1065"/>
      <c r="L77" s="166"/>
      <c r="M77" s="169" t="s">
        <v>13</v>
      </c>
      <c r="N77" s="170" t="s">
        <v>140</v>
      </c>
      <c r="O77" s="322" t="s">
        <v>302</v>
      </c>
      <c r="P77" s="610"/>
      <c r="Q77" s="171"/>
      <c r="R77" s="171" t="s">
        <v>303</v>
      </c>
      <c r="S77" s="1063"/>
      <c r="T77" s="1065"/>
      <c r="U77" s="178"/>
      <c r="V77" s="166"/>
    </row>
    <row r="78" spans="2:28" ht="24" hidden="1" customHeight="1">
      <c r="B78" s="1116"/>
      <c r="C78" s="441" t="str">
        <f>C37</f>
        <v>갤럭시 A16(5G컴팩트)</v>
      </c>
      <c r="D78" s="281"/>
      <c r="E78" s="282"/>
      <c r="F78" s="328"/>
      <c r="G78" s="328"/>
      <c r="H78" s="279"/>
      <c r="I78" s="281"/>
      <c r="J78" s="267">
        <f>(D78+H78+I78)*10000</f>
        <v>0</v>
      </c>
      <c r="K78" s="267">
        <f>(E78+F78+H78+I78)*10000</f>
        <v>0</v>
      </c>
      <c r="L78" s="166"/>
      <c r="M78" s="281"/>
      <c r="N78" s="281"/>
      <c r="O78" s="281"/>
      <c r="P78" s="281"/>
      <c r="Q78" s="281"/>
      <c r="R78" s="281"/>
      <c r="S78" s="267">
        <f>(M78+Q78+R78)*10000</f>
        <v>0</v>
      </c>
      <c r="T78" s="267">
        <f>(N78+O78+Q78+R78)*10000</f>
        <v>0</v>
      </c>
      <c r="U78" s="179"/>
      <c r="V78" s="166"/>
    </row>
    <row r="79" spans="2:28" ht="24" customHeight="1">
      <c r="B79" s="1116"/>
      <c r="C79" s="441" t="s">
        <v>452</v>
      </c>
      <c r="D79" s="281">
        <v>40</v>
      </c>
      <c r="E79" s="282">
        <v>50</v>
      </c>
      <c r="F79" s="328">
        <v>5</v>
      </c>
      <c r="G79" s="279"/>
      <c r="H79" s="279"/>
      <c r="I79" s="279">
        <v>2</v>
      </c>
      <c r="J79" s="267">
        <f>(D79+H79+I79)*10000</f>
        <v>420000</v>
      </c>
      <c r="K79" s="267">
        <f>(E79+F79+H79+I79)*10000</f>
        <v>570000</v>
      </c>
      <c r="L79" s="166"/>
      <c r="M79" s="281"/>
      <c r="N79" s="281"/>
      <c r="O79" s="328">
        <v>5</v>
      </c>
      <c r="P79" s="281"/>
      <c r="Q79" s="281"/>
      <c r="R79" s="281"/>
      <c r="S79" s="267"/>
      <c r="T79" s="267"/>
      <c r="U79" s="179"/>
      <c r="V79" s="166"/>
    </row>
    <row r="80" spans="2:28" ht="24" hidden="1" customHeight="1">
      <c r="B80" s="1116"/>
      <c r="C80" s="243" t="str">
        <f>C39</f>
        <v>갤럭시 A24</v>
      </c>
      <c r="D80" s="281"/>
      <c r="E80" s="281"/>
      <c r="F80" s="328">
        <v>5</v>
      </c>
      <c r="G80" s="282"/>
      <c r="H80" s="282"/>
      <c r="I80" s="281"/>
      <c r="J80" s="267">
        <f>(D80+H80+I80)*10000</f>
        <v>0</v>
      </c>
      <c r="K80" s="267">
        <f>(E80+F80+H80+I80)*10000</f>
        <v>50000</v>
      </c>
      <c r="L80" s="166"/>
      <c r="M80" s="281"/>
      <c r="N80" s="281"/>
      <c r="O80" s="281"/>
      <c r="P80" s="281"/>
      <c r="Q80" s="281"/>
      <c r="R80" s="281"/>
      <c r="S80" s="267">
        <f>(M80+Q80+R80)*10000</f>
        <v>0</v>
      </c>
      <c r="T80" s="267">
        <f>(N80+O80+Q80+R80)*10000</f>
        <v>0</v>
      </c>
      <c r="U80" s="179"/>
      <c r="V80" s="166"/>
    </row>
    <row r="81" spans="2:35" ht="24" customHeight="1">
      <c r="B81" s="1116"/>
      <c r="C81" s="441" t="str">
        <f>C40</f>
        <v>M140(5G컴팩트)</v>
      </c>
      <c r="D81" s="281">
        <v>40</v>
      </c>
      <c r="E81" s="282">
        <v>50</v>
      </c>
      <c r="F81" s="328">
        <v>5</v>
      </c>
      <c r="G81" s="281"/>
      <c r="H81" s="279"/>
      <c r="I81" s="281">
        <v>2</v>
      </c>
      <c r="J81" s="267">
        <f>(D81+H81+I81)*10000</f>
        <v>420000</v>
      </c>
      <c r="K81" s="267">
        <f>(E81+F81+H81+I81)*10000</f>
        <v>570000</v>
      </c>
      <c r="L81" s="166"/>
      <c r="M81" s="281"/>
      <c r="N81" s="281"/>
      <c r="O81" s="328">
        <v>5</v>
      </c>
      <c r="P81" s="281"/>
      <c r="Q81" s="281"/>
      <c r="R81" s="281"/>
      <c r="S81" s="267">
        <f>(M81+Q81+R81)*10000</f>
        <v>0</v>
      </c>
      <c r="T81" s="267">
        <f>(N81+O81+Q81+R81)*10000</f>
        <v>50000</v>
      </c>
      <c r="U81" s="179"/>
      <c r="V81" s="166"/>
    </row>
    <row r="82" spans="2:35" ht="24" customHeight="1" thickBot="1">
      <c r="B82" s="1116"/>
      <c r="C82" s="244" t="str">
        <f>C41</f>
        <v>M150</v>
      </c>
      <c r="D82" s="281"/>
      <c r="E82" s="282"/>
      <c r="F82" s="328"/>
      <c r="G82" s="296"/>
      <c r="H82" s="281"/>
      <c r="I82" s="281"/>
      <c r="J82" s="267">
        <f>(D82+H82+I82)*10000</f>
        <v>0</v>
      </c>
      <c r="K82" s="267">
        <f>(E82+F82+H82+I82)*10000</f>
        <v>0</v>
      </c>
      <c r="L82" s="166"/>
      <c r="M82" s="281"/>
      <c r="N82" s="281"/>
      <c r="O82" s="281"/>
      <c r="P82" s="281"/>
      <c r="Q82" s="281"/>
      <c r="R82" s="281"/>
      <c r="S82" s="267">
        <f>(M82+Q82+R82)*10000</f>
        <v>0</v>
      </c>
      <c r="T82" s="267">
        <f>(N82+O82+Q82+R82)*10000</f>
        <v>0</v>
      </c>
      <c r="U82" s="179"/>
      <c r="V82" s="166"/>
    </row>
    <row r="83" spans="2:35" ht="24" customHeight="1"/>
    <row r="84" spans="2:35" ht="24" customHeight="1">
      <c r="B84" s="1113" t="s">
        <v>5</v>
      </c>
      <c r="C84" s="1127" t="s">
        <v>150</v>
      </c>
      <c r="D84" s="1130"/>
      <c r="E84" s="1131"/>
      <c r="F84" s="1131"/>
      <c r="G84" s="1131"/>
      <c r="H84" s="1131"/>
      <c r="I84" s="1131"/>
      <c r="J84" s="1131"/>
      <c r="K84" s="1132"/>
      <c r="L84" s="167"/>
      <c r="M84" s="1130"/>
      <c r="N84" s="1131"/>
      <c r="O84" s="1131"/>
      <c r="P84" s="1131"/>
      <c r="Q84" s="1131"/>
      <c r="R84" s="1131"/>
      <c r="S84" s="1131"/>
      <c r="T84" s="1132"/>
      <c r="U84" s="167"/>
      <c r="V84" s="167"/>
    </row>
    <row r="85" spans="2:35" ht="24" customHeight="1">
      <c r="B85" s="1114"/>
      <c r="C85" s="1128"/>
      <c r="D85" s="1133"/>
      <c r="E85" s="1134"/>
      <c r="F85" s="1134"/>
      <c r="G85" s="1134"/>
      <c r="H85" s="1134"/>
      <c r="I85" s="1134"/>
      <c r="J85" s="1134"/>
      <c r="K85" s="1135"/>
      <c r="L85" s="167"/>
      <c r="M85" s="1133"/>
      <c r="N85" s="1134"/>
      <c r="O85" s="1134"/>
      <c r="P85" s="1134"/>
      <c r="Q85" s="1134"/>
      <c r="R85" s="1134"/>
      <c r="S85" s="1134"/>
      <c r="T85" s="1135"/>
      <c r="U85" s="167"/>
      <c r="V85" s="167"/>
    </row>
    <row r="86" spans="2:35" ht="24" customHeight="1">
      <c r="B86" s="1114"/>
      <c r="C86" s="1128"/>
      <c r="D86" s="1133"/>
      <c r="E86" s="1134"/>
      <c r="F86" s="1134"/>
      <c r="G86" s="1134"/>
      <c r="H86" s="1134"/>
      <c r="I86" s="1134"/>
      <c r="J86" s="1134"/>
      <c r="K86" s="1135"/>
      <c r="L86" s="167"/>
      <c r="M86" s="1133"/>
      <c r="N86" s="1134"/>
      <c r="O86" s="1134"/>
      <c r="P86" s="1134"/>
      <c r="Q86" s="1134"/>
      <c r="R86" s="1134"/>
      <c r="S86" s="1134"/>
      <c r="T86" s="1135"/>
      <c r="U86" s="167"/>
      <c r="V86" s="167"/>
    </row>
    <row r="87" spans="2:35" ht="24" customHeight="1">
      <c r="B87" s="1114"/>
      <c r="C87" s="1129"/>
      <c r="D87" s="1136"/>
      <c r="E87" s="1137"/>
      <c r="F87" s="1137"/>
      <c r="G87" s="1137"/>
      <c r="H87" s="1137"/>
      <c r="I87" s="1137"/>
      <c r="J87" s="1137"/>
      <c r="K87" s="1138"/>
      <c r="L87" s="167"/>
      <c r="M87" s="1136"/>
      <c r="N87" s="1137"/>
      <c r="O87" s="1137"/>
      <c r="P87" s="1137"/>
      <c r="Q87" s="1137"/>
      <c r="R87" s="1137"/>
      <c r="S87" s="1137"/>
      <c r="T87" s="1138"/>
      <c r="U87" s="167"/>
      <c r="V87" s="167"/>
    </row>
    <row r="88" spans="2:35" ht="24" customHeight="1">
      <c r="B88" s="1114"/>
      <c r="C88" s="1066" t="s">
        <v>50</v>
      </c>
      <c r="D88" s="1060" t="s">
        <v>143</v>
      </c>
      <c r="E88" s="1060"/>
      <c r="F88" s="1061" t="s">
        <v>144</v>
      </c>
      <c r="G88" s="1061"/>
      <c r="H88" s="1061"/>
      <c r="I88" s="1061"/>
      <c r="J88" s="1062" t="s">
        <v>148</v>
      </c>
      <c r="K88" s="1064" t="s">
        <v>149</v>
      </c>
      <c r="L88" s="166"/>
      <c r="M88" s="1060" t="s">
        <v>143</v>
      </c>
      <c r="N88" s="1060"/>
      <c r="O88" s="1061" t="s">
        <v>144</v>
      </c>
      <c r="P88" s="1061"/>
      <c r="Q88" s="1061"/>
      <c r="R88" s="1061"/>
      <c r="S88" s="1062" t="s">
        <v>148</v>
      </c>
      <c r="T88" s="1064" t="s">
        <v>149</v>
      </c>
      <c r="U88" s="177"/>
      <c r="V88" s="166"/>
    </row>
    <row r="89" spans="2:35" ht="24" customHeight="1">
      <c r="B89" s="1114"/>
      <c r="C89" s="1067"/>
      <c r="D89" s="169" t="s">
        <v>142</v>
      </c>
      <c r="E89" s="170" t="s">
        <v>147</v>
      </c>
      <c r="F89" s="171" t="s">
        <v>204</v>
      </c>
      <c r="G89" s="171"/>
      <c r="H89" s="171"/>
      <c r="I89" s="171" t="s">
        <v>146</v>
      </c>
      <c r="J89" s="1063"/>
      <c r="K89" s="1065"/>
      <c r="L89" s="166"/>
      <c r="M89" s="169" t="s">
        <v>142</v>
      </c>
      <c r="N89" s="170" t="s">
        <v>147</v>
      </c>
      <c r="O89" s="171" t="s">
        <v>145</v>
      </c>
      <c r="P89" s="171"/>
      <c r="Q89" s="171"/>
      <c r="R89" s="171" t="s">
        <v>146</v>
      </c>
      <c r="S89" s="1063"/>
      <c r="T89" s="1065"/>
      <c r="U89" s="178"/>
      <c r="V89" s="166"/>
    </row>
    <row r="90" spans="2:35" ht="24" customHeight="1">
      <c r="B90" s="1114"/>
      <c r="C90" s="174" t="str">
        <f>입력용!C13</f>
        <v>갤럭시 Z폴드7</v>
      </c>
      <c r="D90" s="31"/>
      <c r="E90" s="150"/>
      <c r="F90" s="150"/>
      <c r="G90" s="150"/>
      <c r="H90" s="150"/>
      <c r="I90" s="150"/>
      <c r="J90" s="168">
        <f>D90+F90+I90</f>
        <v>0</v>
      </c>
      <c r="K90" s="168">
        <f>E90+F90+I90</f>
        <v>0</v>
      </c>
      <c r="L90" s="166"/>
      <c r="M90" s="150"/>
      <c r="N90" s="150"/>
      <c r="O90" s="150"/>
      <c r="P90" s="150"/>
      <c r="Q90" s="150"/>
      <c r="R90" s="150"/>
      <c r="S90" s="168">
        <f t="shared" ref="S90:S107" si="57">M90+O90+R90</f>
        <v>0</v>
      </c>
      <c r="T90" s="168">
        <f t="shared" ref="T90:T107" si="58">N90+O90+R90</f>
        <v>0</v>
      </c>
      <c r="U90" s="179"/>
      <c r="V90" s="166"/>
      <c r="W90" s="31"/>
      <c r="X90" s="150"/>
      <c r="Y90" s="150"/>
      <c r="Z90" s="150"/>
      <c r="AA90" s="168"/>
      <c r="AB90" s="168"/>
      <c r="AC90" s="166"/>
      <c r="AD90" s="150"/>
      <c r="AE90" s="150"/>
      <c r="AF90" s="150"/>
      <c r="AG90" s="150"/>
      <c r="AH90" s="168"/>
      <c r="AI90" s="168"/>
    </row>
    <row r="91" spans="2:35" ht="24" customHeight="1">
      <c r="B91" s="1114"/>
      <c r="C91" s="174" t="str">
        <f>입력용!C14</f>
        <v>갤럭시 Z플립7_256G</v>
      </c>
      <c r="D91" s="31"/>
      <c r="E91" s="150"/>
      <c r="F91" s="150"/>
      <c r="G91" s="150"/>
      <c r="H91" s="150"/>
      <c r="I91" s="150"/>
      <c r="J91" s="168">
        <f>D91+F91+I91</f>
        <v>0</v>
      </c>
      <c r="K91" s="168">
        <f>E91+F91+I91</f>
        <v>0</v>
      </c>
      <c r="L91" s="166"/>
      <c r="M91" s="150"/>
      <c r="N91" s="150"/>
      <c r="O91" s="150"/>
      <c r="P91" s="150"/>
      <c r="Q91" s="150"/>
      <c r="R91" s="150"/>
      <c r="S91" s="168">
        <f t="shared" si="57"/>
        <v>0</v>
      </c>
      <c r="T91" s="168">
        <f t="shared" si="58"/>
        <v>0</v>
      </c>
      <c r="U91" s="179"/>
      <c r="V91" s="166"/>
      <c r="W91" s="31"/>
      <c r="X91" s="150"/>
      <c r="Y91" s="150"/>
      <c r="Z91" s="150"/>
      <c r="AA91" s="168"/>
      <c r="AB91" s="168"/>
      <c r="AC91" s="166"/>
      <c r="AD91" s="150"/>
      <c r="AE91" s="150"/>
      <c r="AF91" s="150"/>
      <c r="AG91" s="150"/>
      <c r="AH91" s="168"/>
      <c r="AI91" s="168"/>
    </row>
    <row r="92" spans="2:35" ht="24" customHeight="1">
      <c r="B92" s="1114"/>
      <c r="C92" s="174" t="str">
        <f>입력용!C15</f>
        <v>갤럭시 Z플립7_512G</v>
      </c>
      <c r="D92" s="31"/>
      <c r="E92" s="150"/>
      <c r="F92" s="150"/>
      <c r="G92" s="150"/>
      <c r="H92" s="150"/>
      <c r="I92" s="150"/>
      <c r="J92" s="168"/>
      <c r="K92" s="168"/>
      <c r="L92" s="166"/>
      <c r="M92" s="150"/>
      <c r="N92" s="150"/>
      <c r="O92" s="150"/>
      <c r="P92" s="150"/>
      <c r="Q92" s="150"/>
      <c r="R92" s="150"/>
      <c r="S92" s="168"/>
      <c r="T92" s="168"/>
      <c r="U92" s="179"/>
      <c r="V92" s="166"/>
      <c r="W92" s="31"/>
      <c r="X92" s="150"/>
      <c r="Y92" s="150"/>
      <c r="Z92" s="150"/>
      <c r="AA92" s="168"/>
      <c r="AB92" s="168"/>
      <c r="AC92" s="166"/>
      <c r="AD92" s="150"/>
      <c r="AE92" s="150"/>
      <c r="AF92" s="150"/>
      <c r="AG92" s="150"/>
      <c r="AH92" s="168"/>
      <c r="AI92" s="168"/>
    </row>
    <row r="93" spans="2:35" ht="24" customHeight="1">
      <c r="B93" s="1114"/>
      <c r="C93" s="174" t="str">
        <f>입력용!C19</f>
        <v>갤럭시 S25</v>
      </c>
      <c r="D93" s="31"/>
      <c r="E93" s="150"/>
      <c r="F93" s="150"/>
      <c r="G93" s="150"/>
      <c r="H93" s="150"/>
      <c r="I93" s="150"/>
      <c r="J93" s="168"/>
      <c r="K93" s="168"/>
      <c r="L93" s="166"/>
      <c r="M93" s="150"/>
      <c r="N93" s="150"/>
      <c r="O93" s="150"/>
      <c r="P93" s="150"/>
      <c r="Q93" s="150"/>
      <c r="R93" s="150"/>
      <c r="S93" s="168"/>
      <c r="T93" s="168"/>
      <c r="U93" s="179"/>
      <c r="V93" s="166"/>
      <c r="W93" s="31"/>
      <c r="X93" s="150"/>
      <c r="Y93" s="150"/>
      <c r="Z93" s="150"/>
      <c r="AA93" s="168"/>
      <c r="AB93" s="168"/>
      <c r="AC93" s="166"/>
      <c r="AD93" s="150"/>
      <c r="AE93" s="150"/>
      <c r="AF93" s="150"/>
      <c r="AG93" s="150"/>
      <c r="AH93" s="168"/>
      <c r="AI93" s="168"/>
    </row>
    <row r="94" spans="2:35" ht="24" customHeight="1">
      <c r="B94" s="1114"/>
      <c r="C94" s="287" t="s">
        <v>253</v>
      </c>
      <c r="D94" s="31"/>
      <c r="E94" s="150"/>
      <c r="F94" s="150"/>
      <c r="G94" s="150"/>
      <c r="H94" s="150"/>
      <c r="I94" s="150"/>
      <c r="J94" s="168"/>
      <c r="K94" s="168"/>
      <c r="L94" s="166"/>
      <c r="M94" s="150"/>
      <c r="N94" s="150"/>
      <c r="O94" s="150"/>
      <c r="P94" s="150"/>
      <c r="Q94" s="150"/>
      <c r="R94" s="150"/>
      <c r="S94" s="168"/>
      <c r="T94" s="168"/>
      <c r="U94" s="179"/>
      <c r="V94" s="166"/>
      <c r="W94" s="31"/>
      <c r="X94" s="150"/>
      <c r="Y94" s="150"/>
      <c r="Z94" s="150"/>
      <c r="AA94" s="168"/>
      <c r="AB94" s="168"/>
      <c r="AC94" s="166"/>
      <c r="AD94" s="150"/>
      <c r="AE94" s="150"/>
      <c r="AF94" s="150"/>
      <c r="AG94" s="150"/>
      <c r="AH94" s="168"/>
      <c r="AI94" s="168"/>
    </row>
    <row r="95" spans="2:35" ht="24" customHeight="1">
      <c r="B95" s="1114"/>
      <c r="C95" s="287" t="s">
        <v>263</v>
      </c>
      <c r="D95" s="31"/>
      <c r="E95" s="150"/>
      <c r="F95" s="150"/>
      <c r="G95" s="150"/>
      <c r="H95" s="150"/>
      <c r="I95" s="150"/>
      <c r="J95" s="168"/>
      <c r="K95" s="168"/>
      <c r="L95" s="166"/>
      <c r="M95" s="150"/>
      <c r="N95" s="150"/>
      <c r="O95" s="150"/>
      <c r="P95" s="150"/>
      <c r="Q95" s="150"/>
      <c r="R95" s="150"/>
      <c r="S95" s="168"/>
      <c r="T95" s="168"/>
      <c r="U95" s="179"/>
      <c r="V95" s="166"/>
      <c r="W95" s="31"/>
      <c r="X95" s="150"/>
      <c r="Y95" s="150"/>
      <c r="Z95" s="150"/>
      <c r="AA95" s="168"/>
      <c r="AB95" s="168"/>
      <c r="AC95" s="166"/>
      <c r="AD95" s="150"/>
      <c r="AE95" s="150"/>
      <c r="AF95" s="150"/>
      <c r="AG95" s="150"/>
      <c r="AH95" s="168"/>
      <c r="AI95" s="168"/>
    </row>
    <row r="96" spans="2:35" ht="24" customHeight="1">
      <c r="B96" s="1114"/>
      <c r="C96" s="287" t="s">
        <v>264</v>
      </c>
      <c r="D96" s="31"/>
      <c r="E96" s="150"/>
      <c r="F96" s="150"/>
      <c r="G96" s="150"/>
      <c r="H96" s="150"/>
      <c r="I96" s="150"/>
      <c r="J96" s="168"/>
      <c r="K96" s="168"/>
      <c r="L96" s="166"/>
      <c r="M96" s="150"/>
      <c r="N96" s="150"/>
      <c r="O96" s="150"/>
      <c r="P96" s="150"/>
      <c r="Q96" s="150"/>
      <c r="R96" s="150"/>
      <c r="S96" s="168"/>
      <c r="T96" s="168"/>
      <c r="U96" s="179"/>
      <c r="V96" s="166"/>
      <c r="W96" s="31"/>
      <c r="X96" s="150"/>
      <c r="Y96" s="150"/>
      <c r="Z96" s="150"/>
      <c r="AA96" s="168"/>
      <c r="AB96" s="168"/>
      <c r="AC96" s="166"/>
      <c r="AD96" s="150"/>
      <c r="AE96" s="150"/>
      <c r="AF96" s="150"/>
      <c r="AG96" s="150"/>
      <c r="AH96" s="168"/>
      <c r="AI96" s="168"/>
    </row>
    <row r="97" spans="2:35" ht="24" customHeight="1">
      <c r="B97" s="1114"/>
      <c r="C97" s="175" t="s">
        <v>124</v>
      </c>
      <c r="D97" s="31"/>
      <c r="E97" s="150"/>
      <c r="F97" s="150"/>
      <c r="G97" s="150"/>
      <c r="H97" s="150"/>
      <c r="I97" s="150"/>
      <c r="J97" s="168">
        <f t="shared" ref="J97:J112" si="59">D97+F97+I97</f>
        <v>0</v>
      </c>
      <c r="K97" s="168">
        <f t="shared" ref="K97:K112" si="60">E97+F97+I97</f>
        <v>0</v>
      </c>
      <c r="L97" s="166"/>
      <c r="M97" s="150"/>
      <c r="N97" s="150"/>
      <c r="O97" s="150"/>
      <c r="P97" s="150"/>
      <c r="Q97" s="150"/>
      <c r="R97" s="150"/>
      <c r="S97" s="168">
        <f t="shared" si="57"/>
        <v>0</v>
      </c>
      <c r="T97" s="168">
        <f t="shared" si="58"/>
        <v>0</v>
      </c>
      <c r="U97" s="179"/>
      <c r="V97" s="166"/>
      <c r="W97" s="31"/>
      <c r="X97" s="150"/>
      <c r="Y97" s="150"/>
      <c r="Z97" s="150"/>
      <c r="AA97" s="168"/>
      <c r="AB97" s="168"/>
      <c r="AC97" s="166"/>
      <c r="AD97" s="150"/>
      <c r="AE97" s="150"/>
      <c r="AF97" s="150"/>
      <c r="AG97" s="150"/>
      <c r="AH97" s="168"/>
      <c r="AI97" s="168"/>
    </row>
    <row r="98" spans="2:35" ht="24" customHeight="1">
      <c r="B98" s="1114"/>
      <c r="C98" s="175" t="s">
        <v>125</v>
      </c>
      <c r="D98" s="31"/>
      <c r="E98" s="150"/>
      <c r="F98" s="150"/>
      <c r="G98" s="150"/>
      <c r="H98" s="150"/>
      <c r="I98" s="150"/>
      <c r="J98" s="168">
        <f t="shared" si="59"/>
        <v>0</v>
      </c>
      <c r="K98" s="168">
        <f t="shared" si="60"/>
        <v>0</v>
      </c>
      <c r="L98" s="166"/>
      <c r="M98" s="150"/>
      <c r="N98" s="150"/>
      <c r="O98" s="150"/>
      <c r="P98" s="150"/>
      <c r="Q98" s="150"/>
      <c r="R98" s="150"/>
      <c r="S98" s="168">
        <f t="shared" si="57"/>
        <v>0</v>
      </c>
      <c r="T98" s="168">
        <f t="shared" si="58"/>
        <v>0</v>
      </c>
      <c r="U98" s="179"/>
      <c r="V98" s="166"/>
      <c r="W98" s="31"/>
      <c r="X98" s="150"/>
      <c r="Y98" s="150"/>
      <c r="Z98" s="150"/>
      <c r="AA98" s="168"/>
      <c r="AB98" s="168"/>
      <c r="AC98" s="166"/>
      <c r="AD98" s="150"/>
      <c r="AE98" s="150"/>
      <c r="AF98" s="150"/>
      <c r="AG98" s="150"/>
      <c r="AH98" s="168"/>
      <c r="AI98" s="168"/>
    </row>
    <row r="99" spans="2:35" ht="24" customHeight="1">
      <c r="B99" s="1114"/>
      <c r="C99" s="175" t="s">
        <v>126</v>
      </c>
      <c r="D99" s="31"/>
      <c r="E99" s="150"/>
      <c r="F99" s="150"/>
      <c r="G99" s="150"/>
      <c r="H99" s="150"/>
      <c r="I99" s="150"/>
      <c r="J99" s="168">
        <f t="shared" si="59"/>
        <v>0</v>
      </c>
      <c r="K99" s="168">
        <f t="shared" si="60"/>
        <v>0</v>
      </c>
      <c r="L99" s="166"/>
      <c r="M99" s="150"/>
      <c r="N99" s="150"/>
      <c r="O99" s="150"/>
      <c r="P99" s="150"/>
      <c r="Q99" s="150"/>
      <c r="R99" s="150"/>
      <c r="S99" s="168">
        <f t="shared" si="57"/>
        <v>0</v>
      </c>
      <c r="T99" s="168">
        <f t="shared" si="58"/>
        <v>0</v>
      </c>
      <c r="U99" s="179"/>
      <c r="V99" s="166"/>
      <c r="W99" s="31"/>
      <c r="X99" s="150"/>
      <c r="Y99" s="150"/>
      <c r="Z99" s="150"/>
      <c r="AA99" s="168"/>
      <c r="AB99" s="168"/>
      <c r="AC99" s="166"/>
      <c r="AD99" s="150"/>
      <c r="AE99" s="150"/>
      <c r="AF99" s="150"/>
      <c r="AG99" s="150"/>
      <c r="AH99" s="168"/>
      <c r="AI99" s="168"/>
    </row>
    <row r="100" spans="2:35" ht="24" customHeight="1">
      <c r="B100" s="1114"/>
      <c r="C100" s="268" t="s">
        <v>199</v>
      </c>
      <c r="D100" s="150"/>
      <c r="E100" s="150"/>
      <c r="F100" s="150"/>
      <c r="G100" s="150"/>
      <c r="H100" s="150"/>
      <c r="I100" s="150"/>
      <c r="J100" s="168">
        <f t="shared" si="59"/>
        <v>0</v>
      </c>
      <c r="K100" s="168">
        <f t="shared" si="60"/>
        <v>0</v>
      </c>
      <c r="L100" s="166"/>
      <c r="M100" s="150"/>
      <c r="N100" s="150"/>
      <c r="O100" s="150"/>
      <c r="P100" s="150"/>
      <c r="Q100" s="150"/>
      <c r="R100" s="150"/>
      <c r="S100" s="168">
        <f t="shared" si="57"/>
        <v>0</v>
      </c>
      <c r="T100" s="168">
        <f t="shared" si="58"/>
        <v>0</v>
      </c>
      <c r="U100" s="179"/>
      <c r="V100" s="166"/>
      <c r="W100" s="150"/>
      <c r="X100" s="150"/>
      <c r="Y100" s="150"/>
      <c r="Z100" s="150"/>
      <c r="AA100" s="168"/>
      <c r="AB100" s="168"/>
      <c r="AC100" s="166"/>
      <c r="AD100" s="150"/>
      <c r="AE100" s="150"/>
      <c r="AF100" s="150"/>
      <c r="AG100" s="150"/>
      <c r="AH100" s="168"/>
      <c r="AI100" s="168"/>
    </row>
    <row r="101" spans="2:35" ht="24" customHeight="1">
      <c r="B101" s="1114"/>
      <c r="C101" s="268" t="s">
        <v>200</v>
      </c>
      <c r="D101" s="150"/>
      <c r="E101" s="150"/>
      <c r="F101" s="150"/>
      <c r="G101" s="150"/>
      <c r="H101" s="150"/>
      <c r="I101" s="150"/>
      <c r="J101" s="168">
        <f t="shared" si="59"/>
        <v>0</v>
      </c>
      <c r="K101" s="168">
        <f t="shared" si="60"/>
        <v>0</v>
      </c>
      <c r="L101" s="166"/>
      <c r="M101" s="150"/>
      <c r="N101" s="150"/>
      <c r="O101" s="150"/>
      <c r="P101" s="150"/>
      <c r="Q101" s="150"/>
      <c r="R101" s="150"/>
      <c r="S101" s="168">
        <f t="shared" si="57"/>
        <v>0</v>
      </c>
      <c r="T101" s="168">
        <f t="shared" si="58"/>
        <v>0</v>
      </c>
      <c r="U101" s="179"/>
      <c r="V101" s="166"/>
      <c r="W101" s="150"/>
      <c r="X101" s="150"/>
      <c r="Y101" s="150"/>
      <c r="Z101" s="150"/>
      <c r="AA101" s="168"/>
      <c r="AB101" s="168"/>
      <c r="AC101" s="166"/>
      <c r="AD101" s="150"/>
      <c r="AE101" s="150"/>
      <c r="AF101" s="150"/>
      <c r="AG101" s="150"/>
      <c r="AH101" s="168"/>
      <c r="AI101" s="168"/>
    </row>
    <row r="102" spans="2:35" ht="24" customHeight="1">
      <c r="B102" s="1114"/>
      <c r="C102" s="268" t="s">
        <v>201</v>
      </c>
      <c r="D102" s="150"/>
      <c r="E102" s="150"/>
      <c r="F102" s="150"/>
      <c r="G102" s="150"/>
      <c r="H102" s="150"/>
      <c r="I102" s="150"/>
      <c r="J102" s="168">
        <f t="shared" si="59"/>
        <v>0</v>
      </c>
      <c r="K102" s="168">
        <f t="shared" si="60"/>
        <v>0</v>
      </c>
      <c r="L102" s="166"/>
      <c r="M102" s="150"/>
      <c r="N102" s="150"/>
      <c r="O102" s="150"/>
      <c r="P102" s="150"/>
      <c r="Q102" s="150"/>
      <c r="R102" s="150"/>
      <c r="S102" s="168">
        <f t="shared" si="57"/>
        <v>0</v>
      </c>
      <c r="T102" s="168">
        <f t="shared" si="58"/>
        <v>0</v>
      </c>
      <c r="U102" s="179"/>
      <c r="V102" s="166"/>
      <c r="W102" s="150"/>
      <c r="X102" s="150"/>
      <c r="Y102" s="150"/>
      <c r="Z102" s="150"/>
      <c r="AA102" s="168"/>
      <c r="AB102" s="168"/>
      <c r="AC102" s="166"/>
      <c r="AD102" s="150"/>
      <c r="AE102" s="150"/>
      <c r="AF102" s="150"/>
      <c r="AG102" s="150"/>
      <c r="AH102" s="168"/>
      <c r="AI102" s="168"/>
    </row>
    <row r="103" spans="2:35" ht="24" customHeight="1">
      <c r="B103" s="1114"/>
      <c r="C103" s="268" t="s">
        <v>202</v>
      </c>
      <c r="D103" s="150"/>
      <c r="E103" s="150"/>
      <c r="F103" s="150"/>
      <c r="G103" s="150"/>
      <c r="H103" s="150"/>
      <c r="I103" s="150"/>
      <c r="J103" s="168">
        <f t="shared" si="59"/>
        <v>0</v>
      </c>
      <c r="K103" s="168">
        <f t="shared" si="60"/>
        <v>0</v>
      </c>
      <c r="L103" s="166"/>
      <c r="M103" s="150"/>
      <c r="N103" s="150"/>
      <c r="O103" s="150"/>
      <c r="P103" s="150"/>
      <c r="Q103" s="150"/>
      <c r="R103" s="150"/>
      <c r="S103" s="168">
        <f t="shared" si="57"/>
        <v>0</v>
      </c>
      <c r="T103" s="168">
        <f t="shared" si="58"/>
        <v>0</v>
      </c>
      <c r="U103" s="179"/>
      <c r="V103" s="166"/>
      <c r="W103" s="150"/>
      <c r="X103" s="150"/>
      <c r="Y103" s="150"/>
      <c r="Z103" s="150"/>
      <c r="AA103" s="168"/>
      <c r="AB103" s="168"/>
      <c r="AC103" s="166"/>
      <c r="AD103" s="150"/>
      <c r="AE103" s="150"/>
      <c r="AF103" s="150"/>
      <c r="AG103" s="150"/>
      <c r="AH103" s="168"/>
      <c r="AI103" s="168"/>
    </row>
    <row r="104" spans="2:35" ht="24" customHeight="1">
      <c r="B104" s="1114"/>
      <c r="C104" s="278" t="s">
        <v>425</v>
      </c>
      <c r="D104" s="150"/>
      <c r="E104" s="150"/>
      <c r="F104" s="150"/>
      <c r="G104" s="150"/>
      <c r="H104" s="150"/>
      <c r="I104" s="150"/>
      <c r="J104" s="168">
        <f t="shared" si="59"/>
        <v>0</v>
      </c>
      <c r="K104" s="168">
        <f t="shared" si="60"/>
        <v>0</v>
      </c>
      <c r="L104" s="166"/>
      <c r="M104" s="150"/>
      <c r="N104" s="150"/>
      <c r="O104" s="150"/>
      <c r="P104" s="150"/>
      <c r="Q104" s="150"/>
      <c r="R104" s="150"/>
      <c r="S104" s="168">
        <f t="shared" si="57"/>
        <v>0</v>
      </c>
      <c r="T104" s="168">
        <f t="shared" si="58"/>
        <v>0</v>
      </c>
      <c r="U104" s="179"/>
      <c r="V104" s="166"/>
      <c r="W104" s="150"/>
      <c r="X104" s="150"/>
      <c r="Y104" s="150"/>
      <c r="Z104" s="150"/>
      <c r="AA104" s="168"/>
      <c r="AB104" s="168"/>
      <c r="AC104" s="166"/>
      <c r="AD104" s="150"/>
      <c r="AE104" s="150"/>
      <c r="AF104" s="150"/>
      <c r="AG104" s="150"/>
      <c r="AH104" s="168"/>
      <c r="AI104" s="168"/>
    </row>
    <row r="105" spans="2:35" ht="24" customHeight="1">
      <c r="B105" s="1114"/>
      <c r="C105" s="30" t="s">
        <v>203</v>
      </c>
      <c r="D105" s="150"/>
      <c r="E105" s="150"/>
      <c r="F105" s="150"/>
      <c r="G105" s="150"/>
      <c r="H105" s="150"/>
      <c r="I105" s="150"/>
      <c r="J105" s="168">
        <f t="shared" si="59"/>
        <v>0</v>
      </c>
      <c r="K105" s="168">
        <f t="shared" si="60"/>
        <v>0</v>
      </c>
      <c r="L105" s="166"/>
      <c r="M105" s="150"/>
      <c r="N105" s="150"/>
      <c r="O105" s="150"/>
      <c r="P105" s="150"/>
      <c r="Q105" s="150"/>
      <c r="R105" s="150"/>
      <c r="S105" s="168">
        <f t="shared" si="57"/>
        <v>0</v>
      </c>
      <c r="T105" s="168">
        <f t="shared" si="58"/>
        <v>0</v>
      </c>
      <c r="U105" s="179"/>
      <c r="V105" s="166"/>
      <c r="W105" s="150"/>
      <c r="X105" s="150"/>
      <c r="Y105" s="150"/>
      <c r="Z105" s="150"/>
      <c r="AA105" s="168"/>
      <c r="AB105" s="168"/>
      <c r="AC105" s="166"/>
      <c r="AD105" s="150"/>
      <c r="AE105" s="150"/>
      <c r="AF105" s="150"/>
      <c r="AG105" s="150"/>
      <c r="AH105" s="168"/>
      <c r="AI105" s="168"/>
    </row>
    <row r="106" spans="2:35" ht="24" customHeight="1">
      <c r="B106" s="1114"/>
      <c r="C106" s="30" t="s">
        <v>122</v>
      </c>
      <c r="D106" s="150"/>
      <c r="E106" s="150"/>
      <c r="F106" s="150"/>
      <c r="G106" s="150"/>
      <c r="H106" s="150"/>
      <c r="I106" s="150"/>
      <c r="J106" s="168">
        <f t="shared" si="59"/>
        <v>0</v>
      </c>
      <c r="K106" s="168">
        <f t="shared" si="60"/>
        <v>0</v>
      </c>
      <c r="L106" s="166"/>
      <c r="M106" s="150"/>
      <c r="N106" s="150"/>
      <c r="O106" s="150"/>
      <c r="P106" s="150"/>
      <c r="Q106" s="150"/>
      <c r="R106" s="150"/>
      <c r="S106" s="168">
        <f t="shared" si="57"/>
        <v>0</v>
      </c>
      <c r="T106" s="168">
        <f t="shared" si="58"/>
        <v>0</v>
      </c>
      <c r="U106" s="179"/>
      <c r="V106" s="166"/>
      <c r="W106" s="150"/>
      <c r="X106" s="150"/>
      <c r="Y106" s="150"/>
      <c r="Z106" s="150"/>
      <c r="AA106" s="168"/>
      <c r="AB106" s="168"/>
      <c r="AC106" s="166"/>
      <c r="AD106" s="150"/>
      <c r="AE106" s="150"/>
      <c r="AF106" s="150"/>
      <c r="AG106" s="150"/>
      <c r="AH106" s="168"/>
      <c r="AI106" s="168"/>
    </row>
    <row r="107" spans="2:35" ht="24" customHeight="1">
      <c r="B107" s="1114"/>
      <c r="C107" s="30"/>
      <c r="D107" s="150"/>
      <c r="E107" s="150"/>
      <c r="F107" s="150"/>
      <c r="G107" s="150"/>
      <c r="H107" s="150"/>
      <c r="I107" s="150"/>
      <c r="J107" s="168">
        <f t="shared" si="59"/>
        <v>0</v>
      </c>
      <c r="K107" s="168">
        <f t="shared" si="60"/>
        <v>0</v>
      </c>
      <c r="L107" s="166"/>
      <c r="M107" s="150"/>
      <c r="N107" s="150"/>
      <c r="O107" s="150"/>
      <c r="P107" s="150"/>
      <c r="Q107" s="150"/>
      <c r="R107" s="150"/>
      <c r="S107" s="168">
        <f t="shared" si="57"/>
        <v>0</v>
      </c>
      <c r="T107" s="168">
        <f t="shared" si="58"/>
        <v>0</v>
      </c>
      <c r="U107" s="179"/>
      <c r="V107" s="166"/>
      <c r="W107" s="150"/>
      <c r="X107" s="150"/>
      <c r="Y107" s="150"/>
      <c r="Z107" s="150"/>
      <c r="AA107" s="168"/>
      <c r="AB107" s="168"/>
      <c r="AC107" s="166"/>
      <c r="AD107" s="150"/>
      <c r="AE107" s="150"/>
      <c r="AF107" s="150"/>
      <c r="AG107" s="150"/>
      <c r="AH107" s="168"/>
      <c r="AI107" s="168"/>
    </row>
    <row r="108" spans="2:35" ht="24" customHeight="1">
      <c r="B108" s="1114"/>
      <c r="C108" s="176" t="s">
        <v>135</v>
      </c>
      <c r="D108" s="150"/>
      <c r="E108" s="150"/>
      <c r="F108" s="150"/>
      <c r="G108" s="150"/>
      <c r="H108" s="150"/>
      <c r="I108" s="150"/>
      <c r="J108" s="168">
        <f t="shared" si="59"/>
        <v>0</v>
      </c>
      <c r="K108" s="168">
        <f t="shared" si="60"/>
        <v>0</v>
      </c>
      <c r="L108" s="166"/>
      <c r="M108" s="150"/>
      <c r="N108" s="150"/>
      <c r="O108" s="150"/>
      <c r="P108" s="150"/>
      <c r="Q108" s="150"/>
      <c r="R108" s="150"/>
      <c r="S108" s="168">
        <f>M108+O108+R108</f>
        <v>0</v>
      </c>
      <c r="T108" s="168">
        <f>N108+O108+R108</f>
        <v>0</v>
      </c>
      <c r="U108" s="179"/>
      <c r="V108" s="166"/>
    </row>
    <row r="109" spans="2:35" ht="24" customHeight="1">
      <c r="B109" s="1114"/>
      <c r="C109" s="30" t="s">
        <v>121</v>
      </c>
      <c r="D109" s="150"/>
      <c r="E109" s="150"/>
      <c r="F109" s="150"/>
      <c r="G109" s="150"/>
      <c r="H109" s="150"/>
      <c r="I109" s="150"/>
      <c r="J109" s="168">
        <f t="shared" si="59"/>
        <v>0</v>
      </c>
      <c r="K109" s="168">
        <f t="shared" si="60"/>
        <v>0</v>
      </c>
      <c r="L109" s="166"/>
      <c r="M109" s="150"/>
      <c r="N109" s="150"/>
      <c r="O109" s="150"/>
      <c r="P109" s="150"/>
      <c r="Q109" s="150"/>
      <c r="R109" s="150"/>
      <c r="S109" s="168">
        <f>M109+O109+R109</f>
        <v>0</v>
      </c>
      <c r="T109" s="168">
        <f>N109+O109+R109</f>
        <v>0</v>
      </c>
      <c r="U109" s="179"/>
      <c r="V109" s="166"/>
    </row>
    <row r="110" spans="2:35" ht="24" customHeight="1">
      <c r="B110" s="1114"/>
      <c r="C110" s="176" t="s">
        <v>135</v>
      </c>
      <c r="D110" s="150"/>
      <c r="E110" s="150"/>
      <c r="F110" s="150"/>
      <c r="G110" s="150"/>
      <c r="H110" s="150"/>
      <c r="I110" s="150"/>
      <c r="J110" s="168">
        <f t="shared" si="59"/>
        <v>0</v>
      </c>
      <c r="K110" s="168">
        <f t="shared" si="60"/>
        <v>0</v>
      </c>
      <c r="L110" s="166"/>
      <c r="M110" s="150"/>
      <c r="N110" s="150"/>
      <c r="O110" s="150"/>
      <c r="P110" s="150"/>
      <c r="Q110" s="150"/>
      <c r="R110" s="150"/>
      <c r="S110" s="168">
        <f>M110+O110+R110</f>
        <v>0</v>
      </c>
      <c r="T110" s="168">
        <f>N110+O110+R110</f>
        <v>0</v>
      </c>
      <c r="U110" s="179"/>
      <c r="V110" s="166"/>
    </row>
    <row r="111" spans="2:35" ht="24" customHeight="1">
      <c r="B111" s="1114"/>
      <c r="C111" s="30"/>
      <c r="D111" s="150"/>
      <c r="E111" s="150"/>
      <c r="F111" s="150"/>
      <c r="G111" s="150"/>
      <c r="H111" s="150"/>
      <c r="I111" s="150"/>
      <c r="J111" s="168">
        <f t="shared" si="59"/>
        <v>0</v>
      </c>
      <c r="K111" s="168">
        <f t="shared" si="60"/>
        <v>0</v>
      </c>
      <c r="L111" s="166"/>
      <c r="M111" s="164"/>
      <c r="N111" s="150"/>
      <c r="O111" s="150"/>
      <c r="P111" s="150"/>
      <c r="Q111" s="150"/>
      <c r="R111" s="150"/>
      <c r="S111" s="168">
        <f>M111+O111+R111</f>
        <v>0</v>
      </c>
      <c r="T111" s="168">
        <f>N111+O111+R111</f>
        <v>0</v>
      </c>
      <c r="U111" s="179"/>
      <c r="V111" s="166"/>
    </row>
    <row r="112" spans="2:35" ht="24" customHeight="1">
      <c r="B112" s="1114"/>
      <c r="C112" s="30"/>
      <c r="D112" s="150"/>
      <c r="E112" s="150"/>
      <c r="F112" s="150"/>
      <c r="G112" s="150"/>
      <c r="H112" s="150"/>
      <c r="I112" s="150"/>
      <c r="J112" s="168">
        <f t="shared" si="59"/>
        <v>0</v>
      </c>
      <c r="K112" s="168">
        <f t="shared" si="60"/>
        <v>0</v>
      </c>
      <c r="L112" s="166"/>
      <c r="M112" s="150"/>
      <c r="N112" s="150"/>
      <c r="O112" s="150"/>
      <c r="P112" s="150"/>
      <c r="Q112" s="150"/>
      <c r="R112" s="150"/>
      <c r="S112" s="168">
        <f>M112+O112+R112</f>
        <v>0</v>
      </c>
      <c r="T112" s="168">
        <f>N112+O112+R112</f>
        <v>0</v>
      </c>
      <c r="U112" s="179"/>
      <c r="V112" s="166"/>
    </row>
    <row r="113" spans="2:29" ht="24" customHeight="1">
      <c r="B113" s="1115" t="s">
        <v>151</v>
      </c>
      <c r="C113" s="1058" t="s">
        <v>50</v>
      </c>
      <c r="D113" s="1060" t="s">
        <v>143</v>
      </c>
      <c r="E113" s="1060"/>
      <c r="F113" s="1061" t="s">
        <v>144</v>
      </c>
      <c r="G113" s="1061"/>
      <c r="H113" s="1061"/>
      <c r="I113" s="1061"/>
      <c r="J113" s="1062" t="s">
        <v>148</v>
      </c>
      <c r="K113" s="1064" t="s">
        <v>149</v>
      </c>
      <c r="L113" s="166"/>
      <c r="M113" s="1060" t="s">
        <v>143</v>
      </c>
      <c r="N113" s="1060"/>
      <c r="O113" s="1061" t="s">
        <v>144</v>
      </c>
      <c r="P113" s="1061"/>
      <c r="Q113" s="1061"/>
      <c r="R113" s="1061"/>
      <c r="S113" s="1062" t="s">
        <v>148</v>
      </c>
      <c r="T113" s="1064" t="s">
        <v>149</v>
      </c>
      <c r="U113" s="177"/>
      <c r="V113" s="166"/>
    </row>
    <row r="114" spans="2:29" ht="24" customHeight="1">
      <c r="B114" s="1116"/>
      <c r="C114" s="1059"/>
      <c r="D114" s="169" t="s">
        <v>142</v>
      </c>
      <c r="E114" s="170" t="s">
        <v>147</v>
      </c>
      <c r="F114" s="171" t="s">
        <v>145</v>
      </c>
      <c r="G114" s="171"/>
      <c r="H114" s="171"/>
      <c r="I114" s="171" t="s">
        <v>137</v>
      </c>
      <c r="J114" s="1063"/>
      <c r="K114" s="1065"/>
      <c r="L114" s="166"/>
      <c r="M114" s="169" t="s">
        <v>142</v>
      </c>
      <c r="N114" s="170" t="s">
        <v>147</v>
      </c>
      <c r="O114" s="171" t="s">
        <v>145</v>
      </c>
      <c r="P114" s="171"/>
      <c r="Q114" s="171"/>
      <c r="R114" s="171" t="s">
        <v>186</v>
      </c>
      <c r="S114" s="1063"/>
      <c r="T114" s="1065"/>
      <c r="U114" s="178"/>
      <c r="V114" s="166"/>
      <c r="W114" s="26"/>
      <c r="X114" s="26"/>
      <c r="Y114" s="26"/>
      <c r="Z114" s="26"/>
      <c r="AA114" s="26"/>
      <c r="AB114" s="26"/>
      <c r="AC114" s="26"/>
    </row>
    <row r="115" spans="2:29" ht="24" customHeight="1">
      <c r="B115" s="1116"/>
      <c r="C115" s="243" t="s">
        <v>184</v>
      </c>
      <c r="D115" s="27"/>
      <c r="E115" s="27"/>
      <c r="F115" s="27"/>
      <c r="G115" s="27"/>
      <c r="H115" s="27"/>
      <c r="I115" s="27"/>
      <c r="J115" s="168">
        <f>D115+F115+I115</f>
        <v>0</v>
      </c>
      <c r="K115" s="168">
        <f>E115+F115+I115</f>
        <v>0</v>
      </c>
      <c r="L115" s="166"/>
      <c r="M115" s="27"/>
      <c r="N115" s="27"/>
      <c r="O115" s="27"/>
      <c r="P115" s="27"/>
      <c r="Q115" s="27"/>
      <c r="R115" s="27"/>
      <c r="S115" s="168">
        <f>M115+O115+R115</f>
        <v>0</v>
      </c>
      <c r="T115" s="168">
        <f>N115+O115+R115</f>
        <v>0</v>
      </c>
      <c r="U115" s="179"/>
      <c r="V115" s="166"/>
      <c r="W115" s="26"/>
      <c r="X115" s="26"/>
      <c r="Y115" s="26"/>
      <c r="Z115" s="26"/>
      <c r="AA115" s="26"/>
      <c r="AB115" s="26"/>
      <c r="AC115" s="26"/>
    </row>
    <row r="116" spans="2:29" ht="24" customHeight="1">
      <c r="B116" s="1116"/>
      <c r="C116" s="243" t="s">
        <v>183</v>
      </c>
      <c r="D116" s="27"/>
      <c r="E116" s="27"/>
      <c r="F116" s="28"/>
      <c r="G116" s="28"/>
      <c r="H116" s="28"/>
      <c r="I116" s="27"/>
      <c r="J116" s="168">
        <f>D116+F116+I116</f>
        <v>0</v>
      </c>
      <c r="K116" s="168">
        <f>E116+F116+I116</f>
        <v>0</v>
      </c>
      <c r="L116" s="166"/>
      <c r="M116" s="27"/>
      <c r="N116" s="27"/>
      <c r="O116" s="27"/>
      <c r="P116" s="27"/>
      <c r="Q116" s="27"/>
      <c r="R116" s="27"/>
      <c r="S116" s="168">
        <f>M116+O116+R116</f>
        <v>0</v>
      </c>
      <c r="T116" s="168">
        <f>N116+O116+R116</f>
        <v>0</v>
      </c>
      <c r="U116" s="179"/>
      <c r="V116" s="166"/>
      <c r="W116" s="26"/>
      <c r="X116" s="26"/>
      <c r="Y116" s="26"/>
      <c r="Z116" s="26"/>
      <c r="AA116" s="26"/>
      <c r="AB116" s="26"/>
      <c r="AC116" s="26"/>
    </row>
    <row r="117" spans="2:29" ht="24" customHeight="1">
      <c r="B117" s="1116"/>
      <c r="C117" s="243" t="s">
        <v>185</v>
      </c>
      <c r="D117" s="27"/>
      <c r="E117" s="27"/>
      <c r="F117" s="27"/>
      <c r="G117" s="27"/>
      <c r="H117" s="27"/>
      <c r="I117" s="27"/>
      <c r="J117" s="168">
        <f>D117+F117+I117</f>
        <v>0</v>
      </c>
      <c r="K117" s="168">
        <f>E117+F117+I117</f>
        <v>0</v>
      </c>
      <c r="L117" s="166"/>
      <c r="M117" s="27"/>
      <c r="N117" s="27"/>
      <c r="O117" s="27"/>
      <c r="P117" s="27"/>
      <c r="Q117" s="27"/>
      <c r="R117" s="27"/>
      <c r="S117" s="168">
        <f>M117+O117+R117</f>
        <v>0</v>
      </c>
      <c r="T117" s="168">
        <f>N117+O117+R117</f>
        <v>0</v>
      </c>
      <c r="U117" s="179"/>
      <c r="V117" s="166"/>
    </row>
    <row r="118" spans="2:29" ht="24" customHeight="1" thickBot="1">
      <c r="B118" s="1116"/>
      <c r="C118" s="244" t="s">
        <v>249</v>
      </c>
      <c r="D118" s="27"/>
      <c r="E118" s="27"/>
      <c r="F118" s="27"/>
      <c r="G118" s="27"/>
      <c r="H118" s="27"/>
      <c r="I118" s="27"/>
      <c r="J118" s="168">
        <f>D118+F118+I118</f>
        <v>0</v>
      </c>
      <c r="K118" s="168">
        <f>E118+F118+I118</f>
        <v>0</v>
      </c>
      <c r="L118" s="166"/>
      <c r="M118" s="27"/>
      <c r="N118" s="27"/>
      <c r="O118" s="27"/>
      <c r="P118" s="27"/>
      <c r="Q118" s="27"/>
      <c r="R118" s="27"/>
      <c r="S118" s="168">
        <f>M118+O118+R118</f>
        <v>0</v>
      </c>
      <c r="T118" s="168">
        <f>N118+O118+R118</f>
        <v>0</v>
      </c>
      <c r="U118" s="179"/>
      <c r="V118" s="166"/>
    </row>
  </sheetData>
  <mergeCells count="104">
    <mergeCell ref="B113:B118"/>
    <mergeCell ref="AA6:AA7"/>
    <mergeCell ref="J6:J7"/>
    <mergeCell ref="D43:K46"/>
    <mergeCell ref="C43:C46"/>
    <mergeCell ref="M43:T46"/>
    <mergeCell ref="C84:C87"/>
    <mergeCell ref="D84:K87"/>
    <mergeCell ref="M84:T87"/>
    <mergeCell ref="C47:C48"/>
    <mergeCell ref="D47:E47"/>
    <mergeCell ref="J47:J48"/>
    <mergeCell ref="K47:K48"/>
    <mergeCell ref="M47:N47"/>
    <mergeCell ref="S47:S48"/>
    <mergeCell ref="T47:T48"/>
    <mergeCell ref="H47:I47"/>
    <mergeCell ref="X64:AB67"/>
    <mergeCell ref="S88:S89"/>
    <mergeCell ref="T88:T89"/>
    <mergeCell ref="M76:N76"/>
    <mergeCell ref="S76:S77"/>
    <mergeCell ref="T76:T77"/>
    <mergeCell ref="AB6:AB7"/>
    <mergeCell ref="AA35:AA36"/>
    <mergeCell ref="AB35:AB36"/>
    <mergeCell ref="B84:B112"/>
    <mergeCell ref="B43:B75"/>
    <mergeCell ref="B35:B41"/>
    <mergeCell ref="B2:B34"/>
    <mergeCell ref="B76:B82"/>
    <mergeCell ref="W35:W36"/>
    <mergeCell ref="X35:X36"/>
    <mergeCell ref="Y35:Y36"/>
    <mergeCell ref="Z35:Z36"/>
    <mergeCell ref="W6:W7"/>
    <mergeCell ref="X6:X7"/>
    <mergeCell ref="W2:AB3"/>
    <mergeCell ref="Y6:Y7"/>
    <mergeCell ref="Z6:Z7"/>
    <mergeCell ref="Z4:AB5"/>
    <mergeCell ref="T6:T7"/>
    <mergeCell ref="C2:C5"/>
    <mergeCell ref="D2:K5"/>
    <mergeCell ref="M2:T5"/>
    <mergeCell ref="C6:C7"/>
    <mergeCell ref="D6:E6"/>
    <mergeCell ref="D35:E35"/>
    <mergeCell ref="AG35:AG36"/>
    <mergeCell ref="AH35:AH36"/>
    <mergeCell ref="AD2:AI3"/>
    <mergeCell ref="AD6:AD7"/>
    <mergeCell ref="AE6:AE7"/>
    <mergeCell ref="AF6:AF7"/>
    <mergeCell ref="AG6:AG7"/>
    <mergeCell ref="AH6:AH7"/>
    <mergeCell ref="AI6:AI7"/>
    <mergeCell ref="AD4:AF5"/>
    <mergeCell ref="AG4:AI5"/>
    <mergeCell ref="AI35:AI36"/>
    <mergeCell ref="AD35:AD36"/>
    <mergeCell ref="AE35:AE36"/>
    <mergeCell ref="AF35:AF36"/>
    <mergeCell ref="C35:C36"/>
    <mergeCell ref="J35:J36"/>
    <mergeCell ref="H6:I6"/>
    <mergeCell ref="Q6:R6"/>
    <mergeCell ref="H35:I35"/>
    <mergeCell ref="Q35:R35"/>
    <mergeCell ref="O35:P35"/>
    <mergeCell ref="M6:N6"/>
    <mergeCell ref="K6:K7"/>
    <mergeCell ref="K35:K36"/>
    <mergeCell ref="S113:S114"/>
    <mergeCell ref="T113:T114"/>
    <mergeCell ref="M35:N35"/>
    <mergeCell ref="K88:K89"/>
    <mergeCell ref="M88:N88"/>
    <mergeCell ref="O88:R88"/>
    <mergeCell ref="W4:Y5"/>
    <mergeCell ref="V2:V5"/>
    <mergeCell ref="V6:V7"/>
    <mergeCell ref="V35:V36"/>
    <mergeCell ref="S6:S7"/>
    <mergeCell ref="S35:S36"/>
    <mergeCell ref="T35:T36"/>
    <mergeCell ref="Q47:R47"/>
    <mergeCell ref="M113:N113"/>
    <mergeCell ref="O113:R113"/>
    <mergeCell ref="Q76:R76"/>
    <mergeCell ref="C113:C114"/>
    <mergeCell ref="D113:E113"/>
    <mergeCell ref="F113:I113"/>
    <mergeCell ref="J113:J114"/>
    <mergeCell ref="K113:K114"/>
    <mergeCell ref="C76:C77"/>
    <mergeCell ref="D76:E76"/>
    <mergeCell ref="J76:J77"/>
    <mergeCell ref="K76:K77"/>
    <mergeCell ref="C88:C89"/>
    <mergeCell ref="D88:E88"/>
    <mergeCell ref="F88:I88"/>
    <mergeCell ref="J88:J89"/>
    <mergeCell ref="H76:I76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119"/>
  <sheetViews>
    <sheetView topLeftCell="A79" zoomScale="70" zoomScaleNormal="70" workbookViewId="0">
      <selection activeCell="N113" sqref="N113:O113"/>
    </sheetView>
  </sheetViews>
  <sheetFormatPr defaultRowHeight="16.5"/>
  <cols>
    <col min="1" max="1" width="3.125" customWidth="1"/>
    <col min="3" max="3" width="27.625" style="1" customWidth="1"/>
    <col min="4" max="4" width="15" customWidth="1"/>
    <col min="5" max="5" width="12" hidden="1" customWidth="1"/>
    <col min="6" max="6" width="15.25" hidden="1" customWidth="1"/>
    <col min="7" max="8" width="13.25" hidden="1" customWidth="1"/>
    <col min="9" max="12" width="12" hidden="1" customWidth="1"/>
    <col min="13" max="13" width="2.875" hidden="1" customWidth="1"/>
    <col min="14" max="14" width="12" customWidth="1"/>
    <col min="15" max="15" width="11.5" customWidth="1"/>
    <col min="16" max="16" width="16.5" customWidth="1"/>
    <col min="17" max="18" width="12" customWidth="1"/>
    <col min="19" max="19" width="11.5" customWidth="1"/>
    <col min="20" max="20" width="10.375" customWidth="1"/>
    <col min="21" max="22" width="11.875" customWidth="1"/>
    <col min="23" max="23" width="3.125" customWidth="1"/>
    <col min="24" max="24" width="27.625" style="1" bestFit="1" customWidth="1"/>
    <col min="25" max="25" width="14.625" bestFit="1" customWidth="1"/>
    <col min="26" max="26" width="14.625" hidden="1" customWidth="1"/>
    <col min="27" max="28" width="14.625" bestFit="1" customWidth="1"/>
    <col min="29" max="29" width="13.375" hidden="1" customWidth="1"/>
    <col min="30" max="30" width="13.375" bestFit="1" customWidth="1"/>
    <col min="31" max="31" width="3.875" customWidth="1"/>
    <col min="32" max="32" width="15.625" customWidth="1"/>
    <col min="33" max="33" width="13.375" hidden="1" customWidth="1"/>
    <col min="34" max="34" width="15.5" bestFit="1" customWidth="1"/>
    <col min="35" max="35" width="13.375" bestFit="1" customWidth="1"/>
    <col min="36" max="36" width="13.375" hidden="1" customWidth="1"/>
    <col min="37" max="37" width="15.5" customWidth="1"/>
  </cols>
  <sheetData>
    <row r="1" spans="2:37" ht="17.25" thickBot="1"/>
    <row r="2" spans="2:37" ht="23.25" customHeight="1">
      <c r="B2" s="1113" t="s">
        <v>5</v>
      </c>
      <c r="C2" s="1163" t="s">
        <v>156</v>
      </c>
      <c r="D2" s="1188" t="s">
        <v>157</v>
      </c>
      <c r="E2" s="1189"/>
      <c r="F2" s="1189"/>
      <c r="G2" s="1189"/>
      <c r="H2" s="1189"/>
      <c r="I2" s="1189"/>
      <c r="J2" s="1189"/>
      <c r="K2" s="1189"/>
      <c r="L2" s="1190"/>
      <c r="M2" s="167"/>
      <c r="N2" s="1188" t="s">
        <v>159</v>
      </c>
      <c r="O2" s="1189"/>
      <c r="P2" s="1189"/>
      <c r="Q2" s="1189"/>
      <c r="R2" s="1189"/>
      <c r="S2" s="1189"/>
      <c r="T2" s="1189"/>
      <c r="U2" s="1189"/>
      <c r="V2" s="1190"/>
      <c r="W2" s="167"/>
      <c r="X2" s="1157" t="s">
        <v>508</v>
      </c>
      <c r="Y2" s="1117" t="s">
        <v>169</v>
      </c>
      <c r="Z2" s="1118"/>
      <c r="AA2" s="1118"/>
      <c r="AB2" s="1118"/>
      <c r="AC2" s="1118"/>
      <c r="AD2" s="1119"/>
      <c r="AF2" s="1095" t="s">
        <v>172</v>
      </c>
      <c r="AG2" s="1096"/>
      <c r="AH2" s="1096"/>
      <c r="AI2" s="1096"/>
      <c r="AJ2" s="1096"/>
      <c r="AK2" s="1097"/>
    </row>
    <row r="3" spans="2:37" ht="23.25" customHeight="1" thickBot="1">
      <c r="B3" s="1114"/>
      <c r="C3" s="1164"/>
      <c r="D3" s="1191"/>
      <c r="E3" s="1192"/>
      <c r="F3" s="1192"/>
      <c r="G3" s="1192"/>
      <c r="H3" s="1192"/>
      <c r="I3" s="1192"/>
      <c r="J3" s="1192"/>
      <c r="K3" s="1192"/>
      <c r="L3" s="1193"/>
      <c r="M3" s="167"/>
      <c r="N3" s="1191"/>
      <c r="O3" s="1192"/>
      <c r="P3" s="1192"/>
      <c r="Q3" s="1192"/>
      <c r="R3" s="1192"/>
      <c r="S3" s="1192"/>
      <c r="T3" s="1192"/>
      <c r="U3" s="1192"/>
      <c r="V3" s="1193"/>
      <c r="W3" s="167"/>
      <c r="X3" s="1158"/>
      <c r="Y3" s="1120"/>
      <c r="Z3" s="1121"/>
      <c r="AA3" s="1121"/>
      <c r="AB3" s="1121"/>
      <c r="AC3" s="1121"/>
      <c r="AD3" s="1122"/>
      <c r="AF3" s="1198"/>
      <c r="AG3" s="1199"/>
      <c r="AH3" s="1199"/>
      <c r="AI3" s="1199"/>
      <c r="AJ3" s="1199"/>
      <c r="AK3" s="1200"/>
    </row>
    <row r="4" spans="2:37" ht="26.25" customHeight="1">
      <c r="B4" s="1114"/>
      <c r="C4" s="1164"/>
      <c r="D4" s="1191"/>
      <c r="E4" s="1192"/>
      <c r="F4" s="1192"/>
      <c r="G4" s="1192"/>
      <c r="H4" s="1192"/>
      <c r="I4" s="1192"/>
      <c r="J4" s="1192"/>
      <c r="K4" s="1192"/>
      <c r="L4" s="1193"/>
      <c r="M4" s="167"/>
      <c r="N4" s="1191"/>
      <c r="O4" s="1192"/>
      <c r="P4" s="1192"/>
      <c r="Q4" s="1192"/>
      <c r="R4" s="1192"/>
      <c r="S4" s="1192"/>
      <c r="T4" s="1192"/>
      <c r="U4" s="1192"/>
      <c r="V4" s="1193"/>
      <c r="W4" s="167"/>
      <c r="X4" s="1158"/>
      <c r="Y4" s="1072" t="s">
        <v>170</v>
      </c>
      <c r="Z4" s="1073"/>
      <c r="AA4" s="1074"/>
      <c r="AB4" s="1123" t="s">
        <v>171</v>
      </c>
      <c r="AC4" s="1124"/>
      <c r="AD4" s="1125"/>
      <c r="AF4" s="1072" t="s">
        <v>170</v>
      </c>
      <c r="AG4" s="1073"/>
      <c r="AH4" s="1074"/>
      <c r="AI4" s="1123" t="s">
        <v>171</v>
      </c>
      <c r="AJ4" s="1124"/>
      <c r="AK4" s="1125"/>
    </row>
    <row r="5" spans="2:37" ht="26.25" customHeight="1" thickBot="1">
      <c r="B5" s="1114"/>
      <c r="C5" s="1165"/>
      <c r="D5" s="1194"/>
      <c r="E5" s="1195"/>
      <c r="F5" s="1195"/>
      <c r="G5" s="1195"/>
      <c r="H5" s="1195"/>
      <c r="I5" s="1195"/>
      <c r="J5" s="1195"/>
      <c r="K5" s="1195"/>
      <c r="L5" s="1196"/>
      <c r="M5" s="167"/>
      <c r="N5" s="1194"/>
      <c r="O5" s="1195"/>
      <c r="P5" s="1195"/>
      <c r="Q5" s="1195"/>
      <c r="R5" s="1195"/>
      <c r="S5" s="1195"/>
      <c r="T5" s="1195"/>
      <c r="U5" s="1195"/>
      <c r="V5" s="1196"/>
      <c r="W5" s="167"/>
      <c r="X5" s="1159"/>
      <c r="Y5" s="1075"/>
      <c r="Z5" s="1076"/>
      <c r="AA5" s="1077"/>
      <c r="AB5" s="1126"/>
      <c r="AC5" s="1111"/>
      <c r="AD5" s="1112"/>
      <c r="AF5" s="1075"/>
      <c r="AG5" s="1076"/>
      <c r="AH5" s="1077"/>
      <c r="AI5" s="1126"/>
      <c r="AJ5" s="1111"/>
      <c r="AK5" s="1112"/>
    </row>
    <row r="6" spans="2:37" ht="24" customHeight="1">
      <c r="B6" s="1114"/>
      <c r="C6" s="1066" t="s">
        <v>50</v>
      </c>
      <c r="D6" s="1060" t="s">
        <v>143</v>
      </c>
      <c r="E6" s="1060"/>
      <c r="F6" s="643" t="s">
        <v>140</v>
      </c>
      <c r="G6" s="1068" t="s">
        <v>144</v>
      </c>
      <c r="H6" s="1160"/>
      <c r="I6" s="1160"/>
      <c r="J6" s="1069"/>
      <c r="K6" s="1062" t="s">
        <v>148</v>
      </c>
      <c r="L6" s="1064" t="s">
        <v>149</v>
      </c>
      <c r="M6" s="166"/>
      <c r="N6" s="1060" t="s">
        <v>143</v>
      </c>
      <c r="O6" s="1060"/>
      <c r="P6" s="643" t="s">
        <v>140</v>
      </c>
      <c r="Q6" s="1068" t="s">
        <v>144</v>
      </c>
      <c r="R6" s="1160"/>
      <c r="S6" s="1160"/>
      <c r="T6" s="1069"/>
      <c r="U6" s="1062" t="s">
        <v>148</v>
      </c>
      <c r="V6" s="1064" t="s">
        <v>149</v>
      </c>
      <c r="W6" s="195"/>
      <c r="X6" s="1081" t="s">
        <v>50</v>
      </c>
      <c r="Y6" s="1175" t="s">
        <v>160</v>
      </c>
      <c r="Z6" s="1177" t="s">
        <v>191</v>
      </c>
      <c r="AA6" s="1161" t="s">
        <v>192</v>
      </c>
      <c r="AB6" s="1175" t="s">
        <v>160</v>
      </c>
      <c r="AC6" s="1177" t="s">
        <v>191</v>
      </c>
      <c r="AD6" s="1161" t="s">
        <v>192</v>
      </c>
      <c r="AE6" s="172"/>
      <c r="AF6" s="1175" t="s">
        <v>160</v>
      </c>
      <c r="AG6" s="1177" t="s">
        <v>191</v>
      </c>
      <c r="AH6" s="1161" t="s">
        <v>192</v>
      </c>
      <c r="AI6" s="1175" t="s">
        <v>160</v>
      </c>
      <c r="AJ6" s="1177" t="s">
        <v>191</v>
      </c>
      <c r="AK6" s="1161" t="s">
        <v>192</v>
      </c>
    </row>
    <row r="7" spans="2:37" ht="24" customHeight="1" thickBot="1">
      <c r="B7" s="1114"/>
      <c r="C7" s="1067"/>
      <c r="D7" s="169" t="s">
        <v>142</v>
      </c>
      <c r="E7" s="170" t="s">
        <v>147</v>
      </c>
      <c r="F7" s="322" t="s">
        <v>302</v>
      </c>
      <c r="G7" s="171" t="s">
        <v>731</v>
      </c>
      <c r="H7" s="171" t="s">
        <v>732</v>
      </c>
      <c r="I7" s="171" t="s">
        <v>427</v>
      </c>
      <c r="J7" s="171" t="s">
        <v>742</v>
      </c>
      <c r="K7" s="1063"/>
      <c r="L7" s="1065"/>
      <c r="M7" s="166"/>
      <c r="N7" s="169" t="s">
        <v>142</v>
      </c>
      <c r="O7" s="170" t="s">
        <v>147</v>
      </c>
      <c r="P7" s="322" t="s">
        <v>302</v>
      </c>
      <c r="Q7" s="171"/>
      <c r="R7" s="714" t="s">
        <v>732</v>
      </c>
      <c r="S7" s="171" t="s">
        <v>137</v>
      </c>
      <c r="T7" s="171"/>
      <c r="U7" s="1063"/>
      <c r="V7" s="1065"/>
      <c r="W7" s="196"/>
      <c r="X7" s="1082"/>
      <c r="Y7" s="1176"/>
      <c r="Z7" s="1178"/>
      <c r="AA7" s="1162"/>
      <c r="AB7" s="1176"/>
      <c r="AC7" s="1178"/>
      <c r="AD7" s="1162"/>
      <c r="AE7" s="173"/>
      <c r="AF7" s="1176"/>
      <c r="AG7" s="1178"/>
      <c r="AH7" s="1162"/>
      <c r="AI7" s="1176"/>
      <c r="AJ7" s="1178"/>
      <c r="AK7" s="1162"/>
    </row>
    <row r="8" spans="2:37" ht="24" customHeight="1">
      <c r="B8" s="1114"/>
      <c r="C8" s="174" t="str">
        <f>입력용!C13</f>
        <v>갤럭시 Z폴드7</v>
      </c>
      <c r="D8" s="279">
        <v>41</v>
      </c>
      <c r="E8" s="283">
        <f t="shared" ref="E8:E21" si="0">D8</f>
        <v>41</v>
      </c>
      <c r="F8" s="279">
        <v>3</v>
      </c>
      <c r="G8" s="279"/>
      <c r="H8" s="279"/>
      <c r="I8" s="279">
        <v>4</v>
      </c>
      <c r="J8" s="279"/>
      <c r="K8" s="267">
        <f>(D8+H8+G8+I8+J8)*10000</f>
        <v>450000</v>
      </c>
      <c r="L8" s="267">
        <f>(E8+F8+G8+I8+J8+H8)*10000</f>
        <v>480000</v>
      </c>
      <c r="M8" s="166"/>
      <c r="N8" s="279">
        <v>48</v>
      </c>
      <c r="O8" s="283">
        <f>N8</f>
        <v>48</v>
      </c>
      <c r="P8" s="279">
        <v>3</v>
      </c>
      <c r="Q8" s="279"/>
      <c r="R8" s="279"/>
      <c r="S8" s="279">
        <v>4</v>
      </c>
      <c r="T8" s="279"/>
      <c r="U8" s="267">
        <f t="shared" ref="U8:U31" si="1">(N8+R8+Q8+S8+T8)*10000</f>
        <v>520000</v>
      </c>
      <c r="V8" s="267">
        <f>(O8+P8+Q8+S8+T8+R8)*10000</f>
        <v>550000</v>
      </c>
      <c r="W8" s="210"/>
      <c r="X8" s="204" t="str">
        <f>C8</f>
        <v>갤럭시 Z폴드7</v>
      </c>
      <c r="Y8" s="262">
        <f t="shared" ref="Y8:Y34" si="2">K8</f>
        <v>450000</v>
      </c>
      <c r="Z8" s="251">
        <f>K49</f>
        <v>80000</v>
      </c>
      <c r="AA8" s="252">
        <f>K86-40000</f>
        <v>500000</v>
      </c>
      <c r="AB8" s="253">
        <f t="shared" ref="AB8:AB34" si="3">L8</f>
        <v>480000</v>
      </c>
      <c r="AC8" s="254">
        <f>L49</f>
        <v>80000</v>
      </c>
      <c r="AD8" s="255">
        <f>L86-40000</f>
        <v>530000</v>
      </c>
      <c r="AE8" s="29"/>
      <c r="AF8" s="250">
        <f>U8</f>
        <v>520000</v>
      </c>
      <c r="AG8" s="251">
        <f>U49</f>
        <v>80000</v>
      </c>
      <c r="AH8" s="252">
        <f>U86-40000</f>
        <v>560000</v>
      </c>
      <c r="AI8" s="253">
        <f>V8</f>
        <v>550000</v>
      </c>
      <c r="AJ8" s="254">
        <f>V49</f>
        <v>80000</v>
      </c>
      <c r="AK8" s="255">
        <f>V86-40000</f>
        <v>590000</v>
      </c>
    </row>
    <row r="9" spans="2:37" ht="24" customHeight="1">
      <c r="B9" s="1114"/>
      <c r="C9" s="174" t="str">
        <f>입력용!C14</f>
        <v>갤럭시 Z플립7_256G</v>
      </c>
      <c r="D9" s="279">
        <v>41</v>
      </c>
      <c r="E9" s="283">
        <f t="shared" si="0"/>
        <v>41</v>
      </c>
      <c r="F9" s="279">
        <v>3</v>
      </c>
      <c r="G9" s="279"/>
      <c r="H9" s="279"/>
      <c r="I9" s="279">
        <v>4</v>
      </c>
      <c r="J9" s="279"/>
      <c r="K9" s="267">
        <f t="shared" ref="K9:K31" si="4">(D9+H9+G9+I9+J9)*10000</f>
        <v>450000</v>
      </c>
      <c r="L9" s="267">
        <f t="shared" ref="L9:L31" si="5">(E9+F9+G9+I9+J9+H9)*10000</f>
        <v>480000</v>
      </c>
      <c r="M9" s="166"/>
      <c r="N9" s="279">
        <v>50</v>
      </c>
      <c r="O9" s="283">
        <f t="shared" ref="O9:O31" si="6">N9</f>
        <v>50</v>
      </c>
      <c r="P9" s="279">
        <v>3</v>
      </c>
      <c r="Q9" s="279"/>
      <c r="R9" s="279"/>
      <c r="S9" s="279">
        <v>4</v>
      </c>
      <c r="T9" s="279"/>
      <c r="U9" s="267">
        <f t="shared" si="1"/>
        <v>540000</v>
      </c>
      <c r="V9" s="267">
        <f t="shared" ref="V9:V31" si="7">(O9+P9+Q9+S9+T9+R9)*10000</f>
        <v>570000</v>
      </c>
      <c r="W9" s="210"/>
      <c r="X9" s="205" t="str">
        <f>C9</f>
        <v>갤럭시 Z플립7_256G</v>
      </c>
      <c r="Y9" s="203">
        <f t="shared" si="2"/>
        <v>450000</v>
      </c>
      <c r="Z9" s="98">
        <f>K50</f>
        <v>80000</v>
      </c>
      <c r="AA9" s="198">
        <f>K87-40000</f>
        <v>500000</v>
      </c>
      <c r="AB9" s="199">
        <f t="shared" si="3"/>
        <v>480000</v>
      </c>
      <c r="AC9" s="200">
        <f>L50</f>
        <v>80000</v>
      </c>
      <c r="AD9" s="201">
        <f>L87-40000</f>
        <v>530000</v>
      </c>
      <c r="AE9" s="29"/>
      <c r="AF9" s="197">
        <f t="shared" ref="AF9:AF34" si="8">U9</f>
        <v>540000</v>
      </c>
      <c r="AG9" s="98">
        <f>U50</f>
        <v>80000</v>
      </c>
      <c r="AH9" s="198">
        <f>U87-40000</f>
        <v>560000</v>
      </c>
      <c r="AI9" s="199">
        <f t="shared" ref="AI9:AI34" si="9">V9</f>
        <v>570000</v>
      </c>
      <c r="AJ9" s="200">
        <f>V50</f>
        <v>80000</v>
      </c>
      <c r="AK9" s="201">
        <f>V87-40000</f>
        <v>590000</v>
      </c>
    </row>
    <row r="10" spans="2:37" ht="24" customHeight="1">
      <c r="B10" s="1114"/>
      <c r="C10" s="174" t="str">
        <f>입력용!C15</f>
        <v>갤럭시 Z플립7_512G</v>
      </c>
      <c r="D10" s="279">
        <v>41</v>
      </c>
      <c r="E10" s="283">
        <f t="shared" si="0"/>
        <v>41</v>
      </c>
      <c r="F10" s="279">
        <v>3</v>
      </c>
      <c r="G10" s="279"/>
      <c r="H10" s="279"/>
      <c r="I10" s="279">
        <v>4</v>
      </c>
      <c r="J10" s="279"/>
      <c r="K10" s="267">
        <f t="shared" si="4"/>
        <v>450000</v>
      </c>
      <c r="L10" s="267">
        <f t="shared" si="5"/>
        <v>480000</v>
      </c>
      <c r="M10" s="166"/>
      <c r="N10" s="279">
        <v>50</v>
      </c>
      <c r="O10" s="283">
        <f t="shared" si="6"/>
        <v>50</v>
      </c>
      <c r="P10" s="279">
        <v>3</v>
      </c>
      <c r="Q10" s="279"/>
      <c r="R10" s="279"/>
      <c r="S10" s="279">
        <v>4</v>
      </c>
      <c r="T10" s="279"/>
      <c r="U10" s="267">
        <f t="shared" si="1"/>
        <v>540000</v>
      </c>
      <c r="V10" s="267">
        <f t="shared" si="7"/>
        <v>570000</v>
      </c>
      <c r="W10" s="210"/>
      <c r="X10" s="205" t="str">
        <f>C10</f>
        <v>갤럭시 Z플립7_512G</v>
      </c>
      <c r="Y10" s="203">
        <f t="shared" si="2"/>
        <v>450000</v>
      </c>
      <c r="Z10" s="98">
        <f>K51</f>
        <v>80000</v>
      </c>
      <c r="AA10" s="198">
        <f>K88-40000</f>
        <v>500000</v>
      </c>
      <c r="AB10" s="199">
        <f t="shared" si="3"/>
        <v>480000</v>
      </c>
      <c r="AC10" s="200">
        <f>L51</f>
        <v>80000</v>
      </c>
      <c r="AD10" s="201">
        <f>L88-40000</f>
        <v>530000</v>
      </c>
      <c r="AE10" s="29"/>
      <c r="AF10" s="197">
        <f>U10</f>
        <v>540000</v>
      </c>
      <c r="AG10" s="98">
        <f>U51</f>
        <v>80000</v>
      </c>
      <c r="AH10" s="198">
        <f>U88-40000</f>
        <v>560000</v>
      </c>
      <c r="AI10" s="199">
        <f>V10</f>
        <v>570000</v>
      </c>
      <c r="AJ10" s="200">
        <f>V51</f>
        <v>80000</v>
      </c>
      <c r="AK10" s="201">
        <f>V88-40000</f>
        <v>590000</v>
      </c>
    </row>
    <row r="11" spans="2:37" ht="24" customHeight="1">
      <c r="B11" s="1114"/>
      <c r="C11" s="287" t="s">
        <v>714</v>
      </c>
      <c r="D11" s="279">
        <v>38</v>
      </c>
      <c r="E11" s="283">
        <f t="shared" si="0"/>
        <v>38</v>
      </c>
      <c r="F11" s="279">
        <v>3</v>
      </c>
      <c r="G11" s="279"/>
      <c r="H11" s="279"/>
      <c r="I11" s="279">
        <v>4</v>
      </c>
      <c r="J11" s="279"/>
      <c r="K11" s="267">
        <f t="shared" ref="K11:K13" si="10">(D11+H11+G11+I11+J11)*10000</f>
        <v>420000</v>
      </c>
      <c r="L11" s="267">
        <f t="shared" ref="L11:L13" si="11">(E11+F11+G11+I11+J11+H11)*10000</f>
        <v>450000</v>
      </c>
      <c r="M11" s="166"/>
      <c r="N11" s="279">
        <v>39</v>
      </c>
      <c r="O11" s="283">
        <f t="shared" si="6"/>
        <v>39</v>
      </c>
      <c r="P11" s="279">
        <v>3</v>
      </c>
      <c r="Q11" s="279"/>
      <c r="R11" s="279"/>
      <c r="S11" s="279">
        <v>4</v>
      </c>
      <c r="T11" s="279"/>
      <c r="U11" s="267">
        <f t="shared" ref="U11:U13" si="12">(N11+R11+Q11+S11+T11)*10000</f>
        <v>430000</v>
      </c>
      <c r="V11" s="267">
        <f t="shared" ref="V11:V13" si="13">(O11+P11+Q11+S11+T11+R11)*10000</f>
        <v>460000</v>
      </c>
      <c r="W11" s="210"/>
      <c r="X11" s="211" t="s">
        <v>714</v>
      </c>
      <c r="Y11" s="203">
        <f t="shared" ref="Y11:Y13" si="14">K11</f>
        <v>420000</v>
      </c>
      <c r="Z11" s="98">
        <f t="shared" ref="Z11:Z13" si="15">K52</f>
        <v>80000</v>
      </c>
      <c r="AA11" s="198">
        <f t="shared" ref="AA11:AA13" si="16">K89-40000</f>
        <v>460000</v>
      </c>
      <c r="AB11" s="199">
        <f t="shared" ref="AB11:AB13" si="17">L11</f>
        <v>450000</v>
      </c>
      <c r="AC11" s="200">
        <f t="shared" ref="AC11:AC13" si="18">L52</f>
        <v>80000</v>
      </c>
      <c r="AD11" s="201">
        <f t="shared" ref="AD11:AD13" si="19">L89-40000</f>
        <v>490000</v>
      </c>
      <c r="AE11" s="29"/>
      <c r="AF11" s="197">
        <f t="shared" ref="AF11:AF13" si="20">U11</f>
        <v>430000</v>
      </c>
      <c r="AG11" s="98">
        <f t="shared" ref="AG11:AG13" si="21">U52</f>
        <v>80000</v>
      </c>
      <c r="AH11" s="198">
        <f t="shared" ref="AH11:AH13" si="22">U89-40000</f>
        <v>450000</v>
      </c>
      <c r="AI11" s="199">
        <f t="shared" ref="AI11:AI13" si="23">V11</f>
        <v>460000</v>
      </c>
      <c r="AJ11" s="200">
        <f t="shared" ref="AJ11:AJ13" si="24">V52</f>
        <v>80000</v>
      </c>
      <c r="AK11" s="201">
        <f t="shared" ref="AK11:AK13" si="25">V89-40000</f>
        <v>480000</v>
      </c>
    </row>
    <row r="12" spans="2:37" ht="24" customHeight="1">
      <c r="B12" s="1114"/>
      <c r="C12" s="287" t="s">
        <v>715</v>
      </c>
      <c r="D12" s="279">
        <v>38</v>
      </c>
      <c r="E12" s="283">
        <f t="shared" si="0"/>
        <v>38</v>
      </c>
      <c r="F12" s="279">
        <v>3</v>
      </c>
      <c r="G12" s="279"/>
      <c r="H12" s="279"/>
      <c r="I12" s="279">
        <v>4</v>
      </c>
      <c r="J12" s="279"/>
      <c r="K12" s="267">
        <f t="shared" si="10"/>
        <v>420000</v>
      </c>
      <c r="L12" s="267">
        <f t="shared" si="11"/>
        <v>450000</v>
      </c>
      <c r="M12" s="166"/>
      <c r="N12" s="279">
        <v>39</v>
      </c>
      <c r="O12" s="283">
        <f t="shared" si="6"/>
        <v>39</v>
      </c>
      <c r="P12" s="279">
        <v>3</v>
      </c>
      <c r="Q12" s="279"/>
      <c r="R12" s="279"/>
      <c r="S12" s="279">
        <v>4</v>
      </c>
      <c r="T12" s="279"/>
      <c r="U12" s="267">
        <f t="shared" si="12"/>
        <v>430000</v>
      </c>
      <c r="V12" s="267">
        <f t="shared" si="13"/>
        <v>460000</v>
      </c>
      <c r="W12" s="210"/>
      <c r="X12" s="211" t="s">
        <v>715</v>
      </c>
      <c r="Y12" s="203">
        <f t="shared" si="14"/>
        <v>420000</v>
      </c>
      <c r="Z12" s="98">
        <f t="shared" si="15"/>
        <v>80000</v>
      </c>
      <c r="AA12" s="198">
        <f t="shared" si="16"/>
        <v>460000</v>
      </c>
      <c r="AB12" s="199">
        <f t="shared" si="17"/>
        <v>450000</v>
      </c>
      <c r="AC12" s="200">
        <f t="shared" si="18"/>
        <v>80000</v>
      </c>
      <c r="AD12" s="201">
        <f t="shared" si="19"/>
        <v>490000</v>
      </c>
      <c r="AE12" s="29"/>
      <c r="AF12" s="197">
        <f t="shared" si="20"/>
        <v>430000</v>
      </c>
      <c r="AG12" s="98">
        <f t="shared" si="21"/>
        <v>80000</v>
      </c>
      <c r="AH12" s="198">
        <f t="shared" si="22"/>
        <v>450000</v>
      </c>
      <c r="AI12" s="199">
        <f t="shared" si="23"/>
        <v>460000</v>
      </c>
      <c r="AJ12" s="200">
        <f t="shared" si="24"/>
        <v>80000</v>
      </c>
      <c r="AK12" s="201">
        <f t="shared" si="25"/>
        <v>480000</v>
      </c>
    </row>
    <row r="13" spans="2:37" ht="24" customHeight="1">
      <c r="B13" s="1114"/>
      <c r="C13" s="287" t="s">
        <v>716</v>
      </c>
      <c r="D13" s="279">
        <v>38</v>
      </c>
      <c r="E13" s="283">
        <f t="shared" si="0"/>
        <v>38</v>
      </c>
      <c r="F13" s="279">
        <v>3</v>
      </c>
      <c r="G13" s="279"/>
      <c r="H13" s="279"/>
      <c r="I13" s="279">
        <v>4</v>
      </c>
      <c r="J13" s="279"/>
      <c r="K13" s="267">
        <f t="shared" si="10"/>
        <v>420000</v>
      </c>
      <c r="L13" s="267">
        <f t="shared" si="11"/>
        <v>450000</v>
      </c>
      <c r="M13" s="166"/>
      <c r="N13" s="279">
        <v>39</v>
      </c>
      <c r="O13" s="283">
        <f t="shared" si="6"/>
        <v>39</v>
      </c>
      <c r="P13" s="279">
        <v>3</v>
      </c>
      <c r="Q13" s="279"/>
      <c r="R13" s="279"/>
      <c r="S13" s="279">
        <v>4</v>
      </c>
      <c r="T13" s="279"/>
      <c r="U13" s="267">
        <f t="shared" si="12"/>
        <v>430000</v>
      </c>
      <c r="V13" s="267">
        <f t="shared" si="13"/>
        <v>460000</v>
      </c>
      <c r="W13" s="210"/>
      <c r="X13" s="211" t="s">
        <v>716</v>
      </c>
      <c r="Y13" s="203">
        <f t="shared" si="14"/>
        <v>420000</v>
      </c>
      <c r="Z13" s="98">
        <f t="shared" si="15"/>
        <v>80000</v>
      </c>
      <c r="AA13" s="198">
        <f t="shared" si="16"/>
        <v>400000</v>
      </c>
      <c r="AB13" s="199">
        <f t="shared" si="17"/>
        <v>450000</v>
      </c>
      <c r="AC13" s="200">
        <f t="shared" si="18"/>
        <v>80000</v>
      </c>
      <c r="AD13" s="201">
        <f t="shared" si="19"/>
        <v>430000</v>
      </c>
      <c r="AE13" s="29"/>
      <c r="AF13" s="197">
        <f t="shared" si="20"/>
        <v>430000</v>
      </c>
      <c r="AG13" s="98">
        <f t="shared" si="21"/>
        <v>80000</v>
      </c>
      <c r="AH13" s="198">
        <f t="shared" si="22"/>
        <v>390000</v>
      </c>
      <c r="AI13" s="199">
        <f t="shared" si="23"/>
        <v>460000</v>
      </c>
      <c r="AJ13" s="200">
        <f t="shared" si="24"/>
        <v>80000</v>
      </c>
      <c r="AK13" s="201">
        <f t="shared" si="25"/>
        <v>420000</v>
      </c>
    </row>
    <row r="14" spans="2:37" ht="24" customHeight="1">
      <c r="B14" s="1114"/>
      <c r="C14" s="241" t="s">
        <v>252</v>
      </c>
      <c r="D14" s="279">
        <v>40</v>
      </c>
      <c r="E14" s="283">
        <f t="shared" si="0"/>
        <v>40</v>
      </c>
      <c r="F14" s="279">
        <v>3</v>
      </c>
      <c r="G14" s="279"/>
      <c r="H14" s="279"/>
      <c r="I14" s="279">
        <v>4</v>
      </c>
      <c r="J14" s="279"/>
      <c r="K14" s="267">
        <f t="shared" si="4"/>
        <v>440000</v>
      </c>
      <c r="L14" s="267">
        <f t="shared" si="5"/>
        <v>470000</v>
      </c>
      <c r="M14" s="166"/>
      <c r="N14" s="279">
        <v>27</v>
      </c>
      <c r="O14" s="283">
        <f t="shared" si="6"/>
        <v>27</v>
      </c>
      <c r="P14" s="279">
        <v>3</v>
      </c>
      <c r="Q14" s="279"/>
      <c r="R14" s="279"/>
      <c r="S14" s="279">
        <v>4</v>
      </c>
      <c r="T14" s="279"/>
      <c r="U14" s="267">
        <f t="shared" si="1"/>
        <v>310000</v>
      </c>
      <c r="V14" s="267">
        <f t="shared" si="7"/>
        <v>340000</v>
      </c>
      <c r="W14" s="210"/>
      <c r="X14" s="264" t="s">
        <v>252</v>
      </c>
      <c r="Y14" s="203">
        <f t="shared" si="2"/>
        <v>440000</v>
      </c>
      <c r="Z14" s="98">
        <f t="shared" ref="Z14:Z34" si="26">K52</f>
        <v>80000</v>
      </c>
      <c r="AA14" s="198">
        <f t="shared" ref="AA14:AA34" si="27">K92-40000</f>
        <v>430000</v>
      </c>
      <c r="AB14" s="199">
        <f t="shared" si="3"/>
        <v>470000</v>
      </c>
      <c r="AC14" s="200">
        <f t="shared" ref="AC14:AC34" si="28">L52</f>
        <v>80000</v>
      </c>
      <c r="AD14" s="201">
        <f t="shared" ref="AD14:AD34" si="29">L92-40000</f>
        <v>460000</v>
      </c>
      <c r="AE14" s="29"/>
      <c r="AF14" s="197">
        <f>U14</f>
        <v>310000</v>
      </c>
      <c r="AG14" s="98">
        <f t="shared" ref="AG14:AG17" si="30">U52</f>
        <v>80000</v>
      </c>
      <c r="AH14" s="198">
        <f t="shared" ref="AH14:AH17" si="31">U92-40000</f>
        <v>330000</v>
      </c>
      <c r="AI14" s="199">
        <f>V14</f>
        <v>340000</v>
      </c>
      <c r="AJ14" s="200">
        <f t="shared" ref="AJ14:AJ17" si="32">V52</f>
        <v>80000</v>
      </c>
      <c r="AK14" s="201">
        <f t="shared" ref="AK14:AK17" si="33">V92-40000</f>
        <v>360000</v>
      </c>
    </row>
    <row r="15" spans="2:37" ht="24" customHeight="1">
      <c r="B15" s="1114"/>
      <c r="C15" s="241" t="s">
        <v>253</v>
      </c>
      <c r="D15" s="279"/>
      <c r="E15" s="283">
        <f>D15</f>
        <v>0</v>
      </c>
      <c r="F15" s="279"/>
      <c r="G15" s="279"/>
      <c r="H15" s="279"/>
      <c r="I15" s="279"/>
      <c r="J15" s="279"/>
      <c r="K15" s="267">
        <f t="shared" si="4"/>
        <v>0</v>
      </c>
      <c r="L15" s="267">
        <f t="shared" si="5"/>
        <v>0</v>
      </c>
      <c r="M15" s="166"/>
      <c r="N15" s="279"/>
      <c r="O15" s="283">
        <f t="shared" si="6"/>
        <v>0</v>
      </c>
      <c r="P15" s="279"/>
      <c r="Q15" s="279"/>
      <c r="R15" s="279"/>
      <c r="S15" s="279"/>
      <c r="T15" s="279"/>
      <c r="U15" s="267">
        <f t="shared" si="1"/>
        <v>0</v>
      </c>
      <c r="V15" s="267">
        <f t="shared" si="7"/>
        <v>0</v>
      </c>
      <c r="W15" s="210"/>
      <c r="X15" s="264" t="s">
        <v>253</v>
      </c>
      <c r="Y15" s="203">
        <f t="shared" si="2"/>
        <v>0</v>
      </c>
      <c r="Z15" s="98">
        <f t="shared" si="26"/>
        <v>80000</v>
      </c>
      <c r="AA15" s="198">
        <f t="shared" si="27"/>
        <v>-40000</v>
      </c>
      <c r="AB15" s="199">
        <f t="shared" si="3"/>
        <v>0</v>
      </c>
      <c r="AC15" s="200">
        <f t="shared" si="28"/>
        <v>80000</v>
      </c>
      <c r="AD15" s="201">
        <f t="shared" si="29"/>
        <v>-40000</v>
      </c>
      <c r="AE15" s="29"/>
      <c r="AF15" s="197">
        <f>U15</f>
        <v>0</v>
      </c>
      <c r="AG15" s="98">
        <f t="shared" si="30"/>
        <v>80000</v>
      </c>
      <c r="AH15" s="198">
        <f t="shared" si="31"/>
        <v>-40000</v>
      </c>
      <c r="AI15" s="199">
        <f>V15</f>
        <v>0</v>
      </c>
      <c r="AJ15" s="200">
        <f t="shared" si="32"/>
        <v>80000</v>
      </c>
      <c r="AK15" s="201">
        <f t="shared" si="33"/>
        <v>-40000</v>
      </c>
    </row>
    <row r="16" spans="2:37" ht="24" customHeight="1">
      <c r="B16" s="1114"/>
      <c r="C16" s="241" t="s">
        <v>254</v>
      </c>
      <c r="D16" s="279">
        <v>40</v>
      </c>
      <c r="E16" s="283">
        <f>D16</f>
        <v>40</v>
      </c>
      <c r="F16" s="279">
        <v>3</v>
      </c>
      <c r="G16" s="279"/>
      <c r="H16" s="279"/>
      <c r="I16" s="279">
        <v>4</v>
      </c>
      <c r="J16" s="279"/>
      <c r="K16" s="267">
        <f t="shared" si="4"/>
        <v>440000</v>
      </c>
      <c r="L16" s="267">
        <f t="shared" si="5"/>
        <v>470000</v>
      </c>
      <c r="M16" s="166"/>
      <c r="N16" s="279">
        <v>26</v>
      </c>
      <c r="O16" s="283">
        <f t="shared" si="6"/>
        <v>26</v>
      </c>
      <c r="P16" s="279">
        <v>3</v>
      </c>
      <c r="Q16" s="279"/>
      <c r="R16" s="279"/>
      <c r="S16" s="279">
        <v>4</v>
      </c>
      <c r="T16" s="279"/>
      <c r="U16" s="267">
        <f t="shared" si="1"/>
        <v>300000</v>
      </c>
      <c r="V16" s="267">
        <f t="shared" si="7"/>
        <v>330000</v>
      </c>
      <c r="W16" s="210"/>
      <c r="X16" s="264" t="s">
        <v>254</v>
      </c>
      <c r="Y16" s="203">
        <f t="shared" si="2"/>
        <v>440000</v>
      </c>
      <c r="Z16" s="98">
        <f t="shared" si="26"/>
        <v>80000</v>
      </c>
      <c r="AA16" s="198">
        <f t="shared" si="27"/>
        <v>430000</v>
      </c>
      <c r="AB16" s="199">
        <f t="shared" si="3"/>
        <v>470000</v>
      </c>
      <c r="AC16" s="200">
        <f t="shared" si="28"/>
        <v>80000</v>
      </c>
      <c r="AD16" s="201">
        <f t="shared" si="29"/>
        <v>460000</v>
      </c>
      <c r="AE16" s="29"/>
      <c r="AF16" s="197">
        <f>U16</f>
        <v>300000</v>
      </c>
      <c r="AG16" s="98">
        <f t="shared" si="30"/>
        <v>80000</v>
      </c>
      <c r="AH16" s="198">
        <f t="shared" si="31"/>
        <v>330000</v>
      </c>
      <c r="AI16" s="199">
        <f>V16</f>
        <v>330000</v>
      </c>
      <c r="AJ16" s="200">
        <f t="shared" si="32"/>
        <v>80000</v>
      </c>
      <c r="AK16" s="201">
        <f t="shared" si="33"/>
        <v>360000</v>
      </c>
    </row>
    <row r="17" spans="2:37" ht="24" customHeight="1">
      <c r="B17" s="1114"/>
      <c r="C17" s="241" t="s">
        <v>264</v>
      </c>
      <c r="D17" s="279">
        <v>46</v>
      </c>
      <c r="E17" s="283">
        <f>D17</f>
        <v>46</v>
      </c>
      <c r="F17" s="279">
        <v>3</v>
      </c>
      <c r="G17" s="279"/>
      <c r="H17" s="279"/>
      <c r="I17" s="279">
        <v>4</v>
      </c>
      <c r="J17" s="279"/>
      <c r="K17" s="267">
        <f t="shared" si="4"/>
        <v>500000</v>
      </c>
      <c r="L17" s="267">
        <f t="shared" si="5"/>
        <v>530000</v>
      </c>
      <c r="M17" s="166"/>
      <c r="N17" s="279">
        <v>56</v>
      </c>
      <c r="O17" s="283">
        <f t="shared" si="6"/>
        <v>56</v>
      </c>
      <c r="P17" s="279">
        <v>3</v>
      </c>
      <c r="Q17" s="279"/>
      <c r="R17" s="279"/>
      <c r="S17" s="279">
        <v>4</v>
      </c>
      <c r="T17" s="279"/>
      <c r="U17" s="267">
        <f t="shared" si="1"/>
        <v>600000</v>
      </c>
      <c r="V17" s="267">
        <f t="shared" si="7"/>
        <v>630000</v>
      </c>
      <c r="W17" s="210"/>
      <c r="X17" s="205" t="str">
        <f t="shared" ref="X17:X34" si="34">C17</f>
        <v>갤럭시 S25 엣지</v>
      </c>
      <c r="Y17" s="203">
        <f t="shared" si="2"/>
        <v>500000</v>
      </c>
      <c r="Z17" s="98">
        <f t="shared" si="26"/>
        <v>80000</v>
      </c>
      <c r="AA17" s="198">
        <f t="shared" si="27"/>
        <v>520000</v>
      </c>
      <c r="AB17" s="199">
        <f t="shared" si="3"/>
        <v>530000</v>
      </c>
      <c r="AC17" s="200">
        <f t="shared" si="28"/>
        <v>80000</v>
      </c>
      <c r="AD17" s="201">
        <f t="shared" si="29"/>
        <v>550000</v>
      </c>
      <c r="AE17" s="29"/>
      <c r="AF17" s="197">
        <f>U17</f>
        <v>600000</v>
      </c>
      <c r="AG17" s="98">
        <f t="shared" si="30"/>
        <v>80000</v>
      </c>
      <c r="AH17" s="198">
        <f t="shared" si="31"/>
        <v>590000</v>
      </c>
      <c r="AI17" s="199">
        <f>V17</f>
        <v>630000</v>
      </c>
      <c r="AJ17" s="200">
        <f t="shared" si="32"/>
        <v>80000</v>
      </c>
      <c r="AK17" s="201">
        <f t="shared" si="33"/>
        <v>620000</v>
      </c>
    </row>
    <row r="18" spans="2:37" ht="24" customHeight="1">
      <c r="B18" s="1114"/>
      <c r="C18" s="242" t="s">
        <v>419</v>
      </c>
      <c r="D18" s="279">
        <v>53</v>
      </c>
      <c r="E18" s="283">
        <f t="shared" si="0"/>
        <v>53</v>
      </c>
      <c r="F18" s="279">
        <v>3</v>
      </c>
      <c r="G18" s="279">
        <v>10</v>
      </c>
      <c r="H18" s="279"/>
      <c r="I18" s="279">
        <v>4</v>
      </c>
      <c r="J18" s="279"/>
      <c r="K18" s="267">
        <f t="shared" si="4"/>
        <v>670000</v>
      </c>
      <c r="L18" s="267">
        <f t="shared" si="5"/>
        <v>700000</v>
      </c>
      <c r="M18" s="166"/>
      <c r="N18" s="279">
        <v>31</v>
      </c>
      <c r="O18" s="283">
        <f t="shared" si="6"/>
        <v>31</v>
      </c>
      <c r="P18" s="279">
        <v>3</v>
      </c>
      <c r="Q18" s="279">
        <v>-5</v>
      </c>
      <c r="R18" s="279"/>
      <c r="S18" s="279">
        <v>4</v>
      </c>
      <c r="T18" s="279"/>
      <c r="U18" s="267">
        <f t="shared" si="1"/>
        <v>300000</v>
      </c>
      <c r="V18" s="267">
        <f t="shared" si="7"/>
        <v>330000</v>
      </c>
      <c r="W18" s="210"/>
      <c r="X18" s="205" t="str">
        <f t="shared" si="34"/>
        <v>아이폰17 256G</v>
      </c>
      <c r="Y18" s="203">
        <f t="shared" si="2"/>
        <v>670000</v>
      </c>
      <c r="Z18" s="98">
        <f t="shared" si="26"/>
        <v>80000</v>
      </c>
      <c r="AA18" s="198">
        <f t="shared" si="27"/>
        <v>590000</v>
      </c>
      <c r="AB18" s="199">
        <f t="shared" si="3"/>
        <v>700000</v>
      </c>
      <c r="AC18" s="200">
        <f t="shared" si="28"/>
        <v>80000</v>
      </c>
      <c r="AD18" s="201">
        <f t="shared" si="29"/>
        <v>620000</v>
      </c>
      <c r="AE18" s="29"/>
      <c r="AF18" s="197">
        <f t="shared" si="8"/>
        <v>300000</v>
      </c>
      <c r="AG18" s="98">
        <f>U56</f>
        <v>80000</v>
      </c>
      <c r="AH18" s="198">
        <f>U96-40000</f>
        <v>310000</v>
      </c>
      <c r="AI18" s="199">
        <f t="shared" si="9"/>
        <v>330000</v>
      </c>
      <c r="AJ18" s="200">
        <f>V56</f>
        <v>80000</v>
      </c>
      <c r="AK18" s="201">
        <f>V96-40000</f>
        <v>340000</v>
      </c>
    </row>
    <row r="19" spans="2:37" ht="24" customHeight="1">
      <c r="B19" s="1114"/>
      <c r="C19" s="242" t="s">
        <v>417</v>
      </c>
      <c r="D19" s="279">
        <v>53</v>
      </c>
      <c r="E19" s="283">
        <f t="shared" si="0"/>
        <v>53</v>
      </c>
      <c r="F19" s="279">
        <v>3</v>
      </c>
      <c r="G19" s="279">
        <v>10</v>
      </c>
      <c r="H19" s="279"/>
      <c r="I19" s="279">
        <v>4</v>
      </c>
      <c r="J19" s="279"/>
      <c r="K19" s="267">
        <f t="shared" si="4"/>
        <v>670000</v>
      </c>
      <c r="L19" s="267">
        <f t="shared" si="5"/>
        <v>700000</v>
      </c>
      <c r="M19" s="166"/>
      <c r="N19" s="279">
        <v>31</v>
      </c>
      <c r="O19" s="283">
        <f t="shared" si="6"/>
        <v>31</v>
      </c>
      <c r="P19" s="279">
        <v>3</v>
      </c>
      <c r="Q19" s="279">
        <v>-5</v>
      </c>
      <c r="R19" s="279"/>
      <c r="S19" s="279">
        <v>4</v>
      </c>
      <c r="T19" s="279"/>
      <c r="U19" s="267">
        <f t="shared" si="1"/>
        <v>300000</v>
      </c>
      <c r="V19" s="267">
        <f t="shared" si="7"/>
        <v>330000</v>
      </c>
      <c r="W19" s="210"/>
      <c r="X19" s="205" t="str">
        <f t="shared" si="34"/>
        <v>아이폰17 에어 256G</v>
      </c>
      <c r="Y19" s="203">
        <f t="shared" si="2"/>
        <v>670000</v>
      </c>
      <c r="Z19" s="98">
        <f t="shared" si="26"/>
        <v>80000</v>
      </c>
      <c r="AA19" s="198">
        <f t="shared" si="27"/>
        <v>560000</v>
      </c>
      <c r="AB19" s="199">
        <f t="shared" si="3"/>
        <v>700000</v>
      </c>
      <c r="AC19" s="200">
        <f t="shared" si="28"/>
        <v>80000</v>
      </c>
      <c r="AD19" s="201">
        <f t="shared" si="29"/>
        <v>590000</v>
      </c>
      <c r="AE19" s="29"/>
      <c r="AF19" s="197">
        <f t="shared" si="8"/>
        <v>300000</v>
      </c>
      <c r="AG19" s="98">
        <f>U57</f>
        <v>80000</v>
      </c>
      <c r="AH19" s="198">
        <f>U97-40000</f>
        <v>310000</v>
      </c>
      <c r="AI19" s="199">
        <f t="shared" si="9"/>
        <v>330000</v>
      </c>
      <c r="AJ19" s="200">
        <f>V57</f>
        <v>80000</v>
      </c>
      <c r="AK19" s="201">
        <f>V97-40000</f>
        <v>340000</v>
      </c>
    </row>
    <row r="20" spans="2:37" ht="24" customHeight="1">
      <c r="B20" s="1114"/>
      <c r="C20" s="242" t="s">
        <v>418</v>
      </c>
      <c r="D20" s="279">
        <v>53</v>
      </c>
      <c r="E20" s="283">
        <f t="shared" si="0"/>
        <v>53</v>
      </c>
      <c r="F20" s="279">
        <v>3</v>
      </c>
      <c r="G20" s="279">
        <v>10</v>
      </c>
      <c r="H20" s="279"/>
      <c r="I20" s="279">
        <v>4</v>
      </c>
      <c r="J20" s="279"/>
      <c r="K20" s="267">
        <f t="shared" si="4"/>
        <v>670000</v>
      </c>
      <c r="L20" s="267">
        <f t="shared" si="5"/>
        <v>700000</v>
      </c>
      <c r="M20" s="166"/>
      <c r="N20" s="279">
        <v>31</v>
      </c>
      <c r="O20" s="283">
        <f t="shared" si="6"/>
        <v>31</v>
      </c>
      <c r="P20" s="279">
        <v>3</v>
      </c>
      <c r="Q20" s="279">
        <v>-5</v>
      </c>
      <c r="R20" s="279"/>
      <c r="S20" s="279">
        <v>4</v>
      </c>
      <c r="T20" s="279"/>
      <c r="U20" s="267">
        <f t="shared" si="1"/>
        <v>300000</v>
      </c>
      <c r="V20" s="267">
        <f t="shared" si="7"/>
        <v>330000</v>
      </c>
      <c r="W20" s="210"/>
      <c r="X20" s="205" t="str">
        <f t="shared" si="34"/>
        <v>아이폰17 프로 256G</v>
      </c>
      <c r="Y20" s="203">
        <f t="shared" si="2"/>
        <v>670000</v>
      </c>
      <c r="Z20" s="98">
        <f t="shared" si="26"/>
        <v>80000</v>
      </c>
      <c r="AA20" s="198">
        <f t="shared" si="27"/>
        <v>560000</v>
      </c>
      <c r="AB20" s="199">
        <f t="shared" si="3"/>
        <v>700000</v>
      </c>
      <c r="AC20" s="200">
        <f t="shared" si="28"/>
        <v>80000</v>
      </c>
      <c r="AD20" s="201">
        <f t="shared" si="29"/>
        <v>590000</v>
      </c>
      <c r="AE20" s="29"/>
      <c r="AF20" s="197">
        <f t="shared" si="8"/>
        <v>300000</v>
      </c>
      <c r="AG20" s="98">
        <f>U58</f>
        <v>80000</v>
      </c>
      <c r="AH20" s="198">
        <f>U98-40000</f>
        <v>310000</v>
      </c>
      <c r="AI20" s="199">
        <f t="shared" si="9"/>
        <v>330000</v>
      </c>
      <c r="AJ20" s="200">
        <f>V58</f>
        <v>80000</v>
      </c>
      <c r="AK20" s="201">
        <f>V98-40000</f>
        <v>340000</v>
      </c>
    </row>
    <row r="21" spans="2:37" ht="24" customHeight="1">
      <c r="B21" s="1114"/>
      <c r="C21" s="242" t="s">
        <v>420</v>
      </c>
      <c r="D21" s="279">
        <v>47</v>
      </c>
      <c r="E21" s="283">
        <f t="shared" si="0"/>
        <v>47</v>
      </c>
      <c r="F21" s="279">
        <v>3</v>
      </c>
      <c r="G21" s="279">
        <v>10</v>
      </c>
      <c r="H21" s="279"/>
      <c r="I21" s="279">
        <v>4</v>
      </c>
      <c r="J21" s="279"/>
      <c r="K21" s="267">
        <f t="shared" si="4"/>
        <v>610000</v>
      </c>
      <c r="L21" s="267">
        <f t="shared" si="5"/>
        <v>640000</v>
      </c>
      <c r="M21" s="166"/>
      <c r="N21" s="279">
        <v>25</v>
      </c>
      <c r="O21" s="283">
        <f t="shared" si="6"/>
        <v>25</v>
      </c>
      <c r="P21" s="279">
        <v>3</v>
      </c>
      <c r="Q21" s="279">
        <v>-5</v>
      </c>
      <c r="R21" s="279"/>
      <c r="S21" s="279">
        <v>4</v>
      </c>
      <c r="T21" s="279"/>
      <c r="U21" s="267">
        <f t="shared" si="1"/>
        <v>240000</v>
      </c>
      <c r="V21" s="267">
        <f t="shared" si="7"/>
        <v>270000</v>
      </c>
      <c r="W21" s="210"/>
      <c r="X21" s="205" t="str">
        <f t="shared" si="34"/>
        <v>아이폰17 프로맥스 256G</v>
      </c>
      <c r="Y21" s="203">
        <f t="shared" si="2"/>
        <v>610000</v>
      </c>
      <c r="Z21" s="98">
        <f t="shared" si="26"/>
        <v>80000</v>
      </c>
      <c r="AA21" s="198">
        <f t="shared" si="27"/>
        <v>540000</v>
      </c>
      <c r="AB21" s="199">
        <f t="shared" si="3"/>
        <v>640000</v>
      </c>
      <c r="AC21" s="200">
        <f t="shared" si="28"/>
        <v>80000</v>
      </c>
      <c r="AD21" s="201">
        <f t="shared" si="29"/>
        <v>570000</v>
      </c>
      <c r="AE21" s="29"/>
      <c r="AF21" s="197">
        <f t="shared" ref="AF21" si="35">U21</f>
        <v>240000</v>
      </c>
      <c r="AG21" s="98">
        <f>U59</f>
        <v>80000</v>
      </c>
      <c r="AH21" s="198">
        <f>U99-40000</f>
        <v>260000</v>
      </c>
      <c r="AI21" s="199">
        <f t="shared" ref="AI21" si="36">V21</f>
        <v>270000</v>
      </c>
      <c r="AJ21" s="200">
        <f>V59</f>
        <v>80000</v>
      </c>
      <c r="AK21" s="201">
        <f>V99-40000</f>
        <v>290000</v>
      </c>
    </row>
    <row r="22" spans="2:37" ht="24" customHeight="1">
      <c r="B22" s="1114"/>
      <c r="C22" s="268" t="s">
        <v>199</v>
      </c>
      <c r="D22" s="279"/>
      <c r="E22" s="283">
        <f t="shared" ref="E22:E31" si="37">D22</f>
        <v>0</v>
      </c>
      <c r="F22" s="279"/>
      <c r="G22" s="279"/>
      <c r="H22" s="279"/>
      <c r="I22" s="279"/>
      <c r="J22" s="279"/>
      <c r="K22" s="267">
        <f t="shared" si="4"/>
        <v>0</v>
      </c>
      <c r="L22" s="267">
        <f t="shared" si="5"/>
        <v>0</v>
      </c>
      <c r="M22" s="166"/>
      <c r="N22" s="279"/>
      <c r="O22" s="283">
        <f t="shared" si="6"/>
        <v>0</v>
      </c>
      <c r="P22" s="279"/>
      <c r="Q22" s="279"/>
      <c r="R22" s="279"/>
      <c r="S22" s="279"/>
      <c r="T22" s="279"/>
      <c r="U22" s="267">
        <f t="shared" si="1"/>
        <v>0</v>
      </c>
      <c r="V22" s="267">
        <f t="shared" si="7"/>
        <v>0</v>
      </c>
      <c r="W22" s="210"/>
      <c r="X22" s="205" t="str">
        <f t="shared" si="34"/>
        <v>아이폰16 128G</v>
      </c>
      <c r="Y22" s="203">
        <f t="shared" si="2"/>
        <v>0</v>
      </c>
      <c r="Z22" s="98">
        <f t="shared" si="26"/>
        <v>80000</v>
      </c>
      <c r="AA22" s="198">
        <f t="shared" si="27"/>
        <v>20000</v>
      </c>
      <c r="AB22" s="199">
        <f t="shared" si="3"/>
        <v>0</v>
      </c>
      <c r="AC22" s="200">
        <f t="shared" si="28"/>
        <v>80000</v>
      </c>
      <c r="AD22" s="201">
        <f t="shared" si="29"/>
        <v>50000</v>
      </c>
      <c r="AE22" s="29"/>
      <c r="AF22" s="197">
        <f t="shared" si="8"/>
        <v>0</v>
      </c>
      <c r="AG22" s="98">
        <f t="shared" ref="AG22:AG34" si="38">U60</f>
        <v>80000</v>
      </c>
      <c r="AH22" s="198">
        <f t="shared" ref="AH22:AH34" si="39">U100-40000</f>
        <v>20000</v>
      </c>
      <c r="AI22" s="199">
        <f t="shared" si="9"/>
        <v>0</v>
      </c>
      <c r="AJ22" s="200">
        <f t="shared" ref="AJ22:AJ34" si="40">V60</f>
        <v>80000</v>
      </c>
      <c r="AK22" s="201">
        <f t="shared" ref="AK22:AK34" si="41">V100-40000</f>
        <v>50000</v>
      </c>
    </row>
    <row r="23" spans="2:37" ht="24" customHeight="1">
      <c r="B23" s="1114"/>
      <c r="C23" s="268" t="s">
        <v>200</v>
      </c>
      <c r="D23" s="279"/>
      <c r="E23" s="283">
        <f>D23</f>
        <v>0</v>
      </c>
      <c r="F23" s="279"/>
      <c r="G23" s="279"/>
      <c r="H23" s="279"/>
      <c r="I23" s="279"/>
      <c r="J23" s="279"/>
      <c r="K23" s="267">
        <f t="shared" si="4"/>
        <v>0</v>
      </c>
      <c r="L23" s="267">
        <f t="shared" si="5"/>
        <v>0</v>
      </c>
      <c r="M23" s="166"/>
      <c r="N23" s="279"/>
      <c r="O23" s="283">
        <f t="shared" si="6"/>
        <v>0</v>
      </c>
      <c r="P23" s="279"/>
      <c r="Q23" s="279"/>
      <c r="R23" s="279"/>
      <c r="S23" s="279"/>
      <c r="T23" s="279"/>
      <c r="U23" s="267">
        <f t="shared" si="1"/>
        <v>0</v>
      </c>
      <c r="V23" s="267">
        <f t="shared" si="7"/>
        <v>0</v>
      </c>
      <c r="W23" s="210"/>
      <c r="X23" s="205" t="str">
        <f t="shared" si="34"/>
        <v>아이폰16+ 128G</v>
      </c>
      <c r="Y23" s="203">
        <f t="shared" si="2"/>
        <v>0</v>
      </c>
      <c r="Z23" s="98">
        <f t="shared" si="26"/>
        <v>80000</v>
      </c>
      <c r="AA23" s="198">
        <f t="shared" si="27"/>
        <v>-40000</v>
      </c>
      <c r="AB23" s="199">
        <f t="shared" si="3"/>
        <v>0</v>
      </c>
      <c r="AC23" s="200">
        <f t="shared" si="28"/>
        <v>80000</v>
      </c>
      <c r="AD23" s="201">
        <f t="shared" si="29"/>
        <v>-40000</v>
      </c>
      <c r="AE23" s="29"/>
      <c r="AF23" s="197">
        <f t="shared" si="8"/>
        <v>0</v>
      </c>
      <c r="AG23" s="98">
        <f t="shared" si="38"/>
        <v>0</v>
      </c>
      <c r="AH23" s="198">
        <f t="shared" si="39"/>
        <v>-40000</v>
      </c>
      <c r="AI23" s="199">
        <f t="shared" si="9"/>
        <v>0</v>
      </c>
      <c r="AJ23" s="200">
        <f t="shared" si="40"/>
        <v>0</v>
      </c>
      <c r="AK23" s="201">
        <f t="shared" si="41"/>
        <v>-40000</v>
      </c>
    </row>
    <row r="24" spans="2:37" ht="24" customHeight="1">
      <c r="B24" s="1114"/>
      <c r="C24" s="268" t="s">
        <v>201</v>
      </c>
      <c r="D24" s="279"/>
      <c r="E24" s="283">
        <f>D24</f>
        <v>0</v>
      </c>
      <c r="F24" s="279"/>
      <c r="G24" s="279"/>
      <c r="H24" s="279"/>
      <c r="I24" s="279"/>
      <c r="J24" s="279"/>
      <c r="K24" s="267">
        <f t="shared" si="4"/>
        <v>0</v>
      </c>
      <c r="L24" s="267">
        <f t="shared" si="5"/>
        <v>0</v>
      </c>
      <c r="M24" s="166"/>
      <c r="N24" s="279"/>
      <c r="O24" s="283">
        <f t="shared" si="6"/>
        <v>0</v>
      </c>
      <c r="P24" s="279"/>
      <c r="Q24" s="279"/>
      <c r="R24" s="279"/>
      <c r="S24" s="279"/>
      <c r="T24" s="279"/>
      <c r="U24" s="267">
        <f t="shared" si="1"/>
        <v>0</v>
      </c>
      <c r="V24" s="267">
        <f t="shared" si="7"/>
        <v>0</v>
      </c>
      <c r="W24" s="210"/>
      <c r="X24" s="205" t="str">
        <f t="shared" si="34"/>
        <v>아이폰16 프로 128G</v>
      </c>
      <c r="Y24" s="203">
        <f t="shared" si="2"/>
        <v>0</v>
      </c>
      <c r="Z24" s="98">
        <f t="shared" si="26"/>
        <v>80000</v>
      </c>
      <c r="AA24" s="198">
        <f t="shared" si="27"/>
        <v>20000</v>
      </c>
      <c r="AB24" s="199">
        <f t="shared" si="3"/>
        <v>0</v>
      </c>
      <c r="AC24" s="200">
        <f t="shared" si="28"/>
        <v>80000</v>
      </c>
      <c r="AD24" s="201">
        <f t="shared" si="29"/>
        <v>50000</v>
      </c>
      <c r="AE24" s="29"/>
      <c r="AF24" s="197">
        <f t="shared" si="8"/>
        <v>0</v>
      </c>
      <c r="AG24" s="98">
        <f t="shared" si="38"/>
        <v>80000</v>
      </c>
      <c r="AH24" s="198">
        <f t="shared" si="39"/>
        <v>-40000</v>
      </c>
      <c r="AI24" s="199">
        <f t="shared" si="9"/>
        <v>0</v>
      </c>
      <c r="AJ24" s="200">
        <f t="shared" si="40"/>
        <v>80000</v>
      </c>
      <c r="AK24" s="201">
        <f t="shared" si="41"/>
        <v>-40000</v>
      </c>
    </row>
    <row r="25" spans="2:37" ht="24" customHeight="1">
      <c r="B25" s="1114"/>
      <c r="C25" s="268" t="s">
        <v>202</v>
      </c>
      <c r="D25" s="279"/>
      <c r="E25" s="283">
        <f>D25</f>
        <v>0</v>
      </c>
      <c r="F25" s="279"/>
      <c r="G25" s="279"/>
      <c r="H25" s="279"/>
      <c r="I25" s="279"/>
      <c r="J25" s="279"/>
      <c r="K25" s="267">
        <f t="shared" si="4"/>
        <v>0</v>
      </c>
      <c r="L25" s="267">
        <f t="shared" si="5"/>
        <v>0</v>
      </c>
      <c r="M25" s="166"/>
      <c r="N25" s="279"/>
      <c r="O25" s="283">
        <f t="shared" si="6"/>
        <v>0</v>
      </c>
      <c r="P25" s="279"/>
      <c r="Q25" s="279"/>
      <c r="R25" s="279"/>
      <c r="S25" s="279"/>
      <c r="T25" s="279"/>
      <c r="U25" s="267">
        <f t="shared" si="1"/>
        <v>0</v>
      </c>
      <c r="V25" s="267">
        <f t="shared" si="7"/>
        <v>0</v>
      </c>
      <c r="W25" s="210"/>
      <c r="X25" s="205" t="str">
        <f t="shared" si="34"/>
        <v>아이폰16 프로맥스 256G</v>
      </c>
      <c r="Y25" s="203">
        <f t="shared" si="2"/>
        <v>0</v>
      </c>
      <c r="Z25" s="98">
        <f t="shared" si="26"/>
        <v>80000</v>
      </c>
      <c r="AA25" s="198">
        <f t="shared" si="27"/>
        <v>20000</v>
      </c>
      <c r="AB25" s="199">
        <f t="shared" si="3"/>
        <v>0</v>
      </c>
      <c r="AC25" s="200">
        <f t="shared" si="28"/>
        <v>80000</v>
      </c>
      <c r="AD25" s="201">
        <f t="shared" si="29"/>
        <v>50000</v>
      </c>
      <c r="AE25" s="29"/>
      <c r="AF25" s="197">
        <f t="shared" si="8"/>
        <v>0</v>
      </c>
      <c r="AG25" s="98">
        <f t="shared" si="38"/>
        <v>80000</v>
      </c>
      <c r="AH25" s="198">
        <f t="shared" si="39"/>
        <v>-40000</v>
      </c>
      <c r="AI25" s="199">
        <f t="shared" si="9"/>
        <v>0</v>
      </c>
      <c r="AJ25" s="200">
        <f t="shared" si="40"/>
        <v>80000</v>
      </c>
      <c r="AK25" s="201">
        <f t="shared" si="41"/>
        <v>-40000</v>
      </c>
    </row>
    <row r="26" spans="2:37" ht="24" customHeight="1">
      <c r="B26" s="1114"/>
      <c r="C26" s="278" t="s">
        <v>425</v>
      </c>
      <c r="D26" s="279"/>
      <c r="E26" s="283">
        <f t="shared" si="37"/>
        <v>0</v>
      </c>
      <c r="F26" s="279"/>
      <c r="G26" s="279"/>
      <c r="H26" s="279"/>
      <c r="I26" s="279"/>
      <c r="J26" s="279"/>
      <c r="K26" s="267">
        <f t="shared" si="4"/>
        <v>0</v>
      </c>
      <c r="L26" s="267">
        <f t="shared" si="5"/>
        <v>0</v>
      </c>
      <c r="M26" s="166"/>
      <c r="N26" s="279"/>
      <c r="O26" s="283">
        <f t="shared" si="6"/>
        <v>0</v>
      </c>
      <c r="P26" s="279"/>
      <c r="Q26" s="279"/>
      <c r="R26" s="279"/>
      <c r="S26" s="279"/>
      <c r="T26" s="279"/>
      <c r="U26" s="267">
        <f t="shared" si="1"/>
        <v>0</v>
      </c>
      <c r="V26" s="267">
        <f t="shared" si="7"/>
        <v>0</v>
      </c>
      <c r="W26" s="210"/>
      <c r="X26" s="205" t="str">
        <f t="shared" si="34"/>
        <v>갤럭시 S25FE</v>
      </c>
      <c r="Y26" s="203">
        <f t="shared" si="2"/>
        <v>0</v>
      </c>
      <c r="Z26" s="98">
        <f t="shared" si="26"/>
        <v>80000</v>
      </c>
      <c r="AA26" s="198">
        <f t="shared" si="27"/>
        <v>410000</v>
      </c>
      <c r="AB26" s="199">
        <f t="shared" si="3"/>
        <v>0</v>
      </c>
      <c r="AC26" s="200">
        <f t="shared" si="28"/>
        <v>80000</v>
      </c>
      <c r="AD26" s="201">
        <f t="shared" si="29"/>
        <v>440000</v>
      </c>
      <c r="AE26" s="29"/>
      <c r="AF26" s="197">
        <f t="shared" si="8"/>
        <v>0</v>
      </c>
      <c r="AG26" s="98">
        <f t="shared" si="38"/>
        <v>80000</v>
      </c>
      <c r="AH26" s="198">
        <f t="shared" si="39"/>
        <v>380000</v>
      </c>
      <c r="AI26" s="199">
        <f t="shared" si="9"/>
        <v>0</v>
      </c>
      <c r="AJ26" s="200">
        <f t="shared" si="40"/>
        <v>80000</v>
      </c>
      <c r="AK26" s="201">
        <f t="shared" si="41"/>
        <v>410000</v>
      </c>
    </row>
    <row r="27" spans="2:37" ht="24" hidden="1" customHeight="1">
      <c r="B27" s="1114"/>
      <c r="C27" s="30"/>
      <c r="D27" s="279"/>
      <c r="E27" s="283">
        <f t="shared" si="37"/>
        <v>0</v>
      </c>
      <c r="F27" s="279">
        <v>2</v>
      </c>
      <c r="G27" s="279"/>
      <c r="H27" s="279"/>
      <c r="I27" s="279"/>
      <c r="J27" s="279">
        <v>2</v>
      </c>
      <c r="K27" s="267">
        <f t="shared" si="4"/>
        <v>20000</v>
      </c>
      <c r="L27" s="267">
        <f t="shared" si="5"/>
        <v>40000</v>
      </c>
      <c r="M27" s="166"/>
      <c r="N27" s="279"/>
      <c r="O27" s="283">
        <f t="shared" si="6"/>
        <v>0</v>
      </c>
      <c r="P27" s="279">
        <v>2</v>
      </c>
      <c r="Q27" s="279"/>
      <c r="R27" s="279"/>
      <c r="S27" s="279"/>
      <c r="T27" s="279"/>
      <c r="U27" s="267">
        <f t="shared" si="1"/>
        <v>0</v>
      </c>
      <c r="V27" s="267">
        <f t="shared" si="7"/>
        <v>20000</v>
      </c>
      <c r="W27" s="210"/>
      <c r="X27" s="312">
        <f t="shared" si="34"/>
        <v>0</v>
      </c>
      <c r="Y27" s="203">
        <f t="shared" si="2"/>
        <v>20000</v>
      </c>
      <c r="Z27" s="98">
        <f t="shared" si="26"/>
        <v>0</v>
      </c>
      <c r="AA27" s="198">
        <f t="shared" si="27"/>
        <v>-40000</v>
      </c>
      <c r="AB27" s="199">
        <f t="shared" si="3"/>
        <v>40000</v>
      </c>
      <c r="AC27" s="200">
        <f t="shared" si="28"/>
        <v>0</v>
      </c>
      <c r="AD27" s="201">
        <f t="shared" si="29"/>
        <v>-20000</v>
      </c>
      <c r="AE27" s="29"/>
      <c r="AF27" s="197">
        <f t="shared" si="8"/>
        <v>0</v>
      </c>
      <c r="AG27" s="98">
        <f t="shared" si="38"/>
        <v>0</v>
      </c>
      <c r="AH27" s="198">
        <f t="shared" si="39"/>
        <v>-40000</v>
      </c>
      <c r="AI27" s="199">
        <f t="shared" si="9"/>
        <v>20000</v>
      </c>
      <c r="AJ27" s="200">
        <f t="shared" si="40"/>
        <v>0</v>
      </c>
      <c r="AK27" s="201">
        <f t="shared" si="41"/>
        <v>-20000</v>
      </c>
    </row>
    <row r="28" spans="2:37" ht="24" customHeight="1">
      <c r="B28" s="1114"/>
      <c r="C28" s="311" t="s">
        <v>271</v>
      </c>
      <c r="D28" s="279"/>
      <c r="E28" s="283">
        <f t="shared" si="37"/>
        <v>0</v>
      </c>
      <c r="F28" s="279"/>
      <c r="G28" s="279"/>
      <c r="H28" s="279"/>
      <c r="I28" s="279"/>
      <c r="J28" s="279"/>
      <c r="K28" s="267">
        <f t="shared" si="4"/>
        <v>0</v>
      </c>
      <c r="L28" s="267">
        <f t="shared" si="5"/>
        <v>0</v>
      </c>
      <c r="M28" s="166"/>
      <c r="N28" s="279"/>
      <c r="O28" s="283">
        <f t="shared" si="6"/>
        <v>0</v>
      </c>
      <c r="P28" s="279"/>
      <c r="Q28" s="279"/>
      <c r="R28" s="279"/>
      <c r="S28" s="279"/>
      <c r="T28" s="279"/>
      <c r="U28" s="267">
        <f t="shared" si="1"/>
        <v>0</v>
      </c>
      <c r="V28" s="267">
        <f t="shared" si="7"/>
        <v>0</v>
      </c>
      <c r="W28" s="210"/>
      <c r="X28" s="205" t="str">
        <f t="shared" si="34"/>
        <v>갤럭시 A36(61이상)</v>
      </c>
      <c r="Y28" s="203">
        <f t="shared" si="2"/>
        <v>0</v>
      </c>
      <c r="Z28" s="98">
        <f t="shared" si="26"/>
        <v>80000</v>
      </c>
      <c r="AA28" s="198">
        <f t="shared" si="27"/>
        <v>400000</v>
      </c>
      <c r="AB28" s="199">
        <f t="shared" si="3"/>
        <v>0</v>
      </c>
      <c r="AC28" s="200">
        <f t="shared" si="28"/>
        <v>80000</v>
      </c>
      <c r="AD28" s="201">
        <f t="shared" si="29"/>
        <v>430000</v>
      </c>
      <c r="AE28" s="29"/>
      <c r="AF28" s="197">
        <f t="shared" si="8"/>
        <v>0</v>
      </c>
      <c r="AG28" s="98">
        <f t="shared" si="38"/>
        <v>80000</v>
      </c>
      <c r="AH28" s="198">
        <f t="shared" si="39"/>
        <v>280000</v>
      </c>
      <c r="AI28" s="199">
        <f t="shared" si="9"/>
        <v>0</v>
      </c>
      <c r="AJ28" s="200">
        <f t="shared" si="40"/>
        <v>80000</v>
      </c>
      <c r="AK28" s="201">
        <f t="shared" si="41"/>
        <v>310000</v>
      </c>
    </row>
    <row r="29" spans="2:37" ht="24" hidden="1" customHeight="1">
      <c r="B29" s="1114"/>
      <c r="C29" s="176" t="s">
        <v>116</v>
      </c>
      <c r="D29" s="279"/>
      <c r="E29" s="283">
        <f t="shared" si="37"/>
        <v>0</v>
      </c>
      <c r="F29" s="279">
        <v>2</v>
      </c>
      <c r="G29" s="279"/>
      <c r="H29" s="279"/>
      <c r="I29" s="279"/>
      <c r="J29" s="279">
        <v>2</v>
      </c>
      <c r="K29" s="267">
        <f t="shared" si="4"/>
        <v>20000</v>
      </c>
      <c r="L29" s="267">
        <f t="shared" si="5"/>
        <v>40000</v>
      </c>
      <c r="M29" s="166"/>
      <c r="N29" s="279"/>
      <c r="O29" s="283">
        <f t="shared" si="6"/>
        <v>0</v>
      </c>
      <c r="P29" s="279">
        <v>2</v>
      </c>
      <c r="Q29" s="279"/>
      <c r="R29" s="279"/>
      <c r="S29" s="279"/>
      <c r="T29" s="279"/>
      <c r="U29" s="267">
        <f t="shared" si="1"/>
        <v>0</v>
      </c>
      <c r="V29" s="267">
        <f t="shared" si="7"/>
        <v>20000</v>
      </c>
      <c r="W29" s="210"/>
      <c r="X29" s="206" t="str">
        <f t="shared" si="34"/>
        <v>퀀텀4</v>
      </c>
      <c r="Y29" s="245">
        <f t="shared" si="2"/>
        <v>20000</v>
      </c>
      <c r="Z29" s="246">
        <f t="shared" si="26"/>
        <v>2</v>
      </c>
      <c r="AA29" s="247">
        <f t="shared" si="27"/>
        <v>-40000</v>
      </c>
      <c r="AB29" s="248">
        <f t="shared" si="3"/>
        <v>40000</v>
      </c>
      <c r="AC29" s="246">
        <f t="shared" si="28"/>
        <v>2</v>
      </c>
      <c r="AD29" s="249">
        <f t="shared" si="29"/>
        <v>-20000</v>
      </c>
      <c r="AE29" s="29"/>
      <c r="AF29" s="248">
        <f t="shared" si="8"/>
        <v>0</v>
      </c>
      <c r="AG29" s="246">
        <f t="shared" si="38"/>
        <v>0</v>
      </c>
      <c r="AH29" s="247">
        <f t="shared" si="39"/>
        <v>-40000</v>
      </c>
      <c r="AI29" s="248">
        <f t="shared" si="9"/>
        <v>20000</v>
      </c>
      <c r="AJ29" s="246">
        <f t="shared" si="40"/>
        <v>0</v>
      </c>
      <c r="AK29" s="249">
        <f t="shared" si="41"/>
        <v>-40000</v>
      </c>
    </row>
    <row r="30" spans="2:37" ht="24" hidden="1" customHeight="1">
      <c r="B30" s="1114"/>
      <c r="C30" s="311"/>
      <c r="D30" s="279"/>
      <c r="E30" s="283"/>
      <c r="F30" s="279">
        <v>2</v>
      </c>
      <c r="G30" s="279"/>
      <c r="H30" s="279"/>
      <c r="I30" s="279"/>
      <c r="J30" s="279">
        <v>2</v>
      </c>
      <c r="K30" s="267">
        <f t="shared" si="4"/>
        <v>20000</v>
      </c>
      <c r="L30" s="267">
        <f t="shared" si="5"/>
        <v>40000</v>
      </c>
      <c r="M30" s="166"/>
      <c r="N30" s="279"/>
      <c r="O30" s="283"/>
      <c r="P30" s="279">
        <v>2</v>
      </c>
      <c r="Q30" s="279"/>
      <c r="R30" s="279"/>
      <c r="S30" s="279"/>
      <c r="T30" s="279"/>
      <c r="U30" s="267">
        <f t="shared" si="1"/>
        <v>0</v>
      </c>
      <c r="V30" s="267">
        <f t="shared" si="7"/>
        <v>20000</v>
      </c>
      <c r="W30" s="210"/>
      <c r="X30" s="312">
        <f t="shared" si="34"/>
        <v>0</v>
      </c>
      <c r="Y30" s="203">
        <f t="shared" si="2"/>
        <v>20000</v>
      </c>
      <c r="Z30" s="98">
        <f t="shared" si="26"/>
        <v>20000</v>
      </c>
      <c r="AA30" s="198">
        <f t="shared" si="27"/>
        <v>-40000</v>
      </c>
      <c r="AB30" s="199">
        <f t="shared" si="3"/>
        <v>40000</v>
      </c>
      <c r="AC30" s="200">
        <f t="shared" si="28"/>
        <v>20000</v>
      </c>
      <c r="AD30" s="201">
        <f t="shared" si="29"/>
        <v>-20000</v>
      </c>
      <c r="AE30" s="29"/>
      <c r="AF30" s="197">
        <f t="shared" si="8"/>
        <v>0</v>
      </c>
      <c r="AG30" s="98">
        <f t="shared" si="38"/>
        <v>0</v>
      </c>
      <c r="AH30" s="198">
        <f t="shared" si="39"/>
        <v>-40000</v>
      </c>
      <c r="AI30" s="199">
        <f t="shared" si="9"/>
        <v>20000</v>
      </c>
      <c r="AJ30" s="200">
        <f t="shared" si="40"/>
        <v>0</v>
      </c>
      <c r="AK30" s="201">
        <f t="shared" si="41"/>
        <v>-40000</v>
      </c>
    </row>
    <row r="31" spans="2:37" ht="24" customHeight="1" thickBot="1">
      <c r="B31" s="1114"/>
      <c r="C31" s="311" t="s">
        <v>297</v>
      </c>
      <c r="D31" s="279">
        <v>46</v>
      </c>
      <c r="E31" s="283">
        <f t="shared" si="37"/>
        <v>46</v>
      </c>
      <c r="F31" s="279">
        <v>3</v>
      </c>
      <c r="G31" s="279"/>
      <c r="H31" s="279"/>
      <c r="I31" s="279">
        <v>4</v>
      </c>
      <c r="J31" s="279"/>
      <c r="K31" s="267">
        <f t="shared" si="4"/>
        <v>500000</v>
      </c>
      <c r="L31" s="267">
        <f t="shared" si="5"/>
        <v>530000</v>
      </c>
      <c r="M31" s="166"/>
      <c r="N31" s="279">
        <v>26</v>
      </c>
      <c r="O31" s="283">
        <f t="shared" si="6"/>
        <v>26</v>
      </c>
      <c r="P31" s="279">
        <v>3</v>
      </c>
      <c r="Q31" s="279"/>
      <c r="R31" s="279"/>
      <c r="S31" s="279">
        <v>4</v>
      </c>
      <c r="T31" s="279"/>
      <c r="U31" s="267">
        <f t="shared" si="1"/>
        <v>300000</v>
      </c>
      <c r="V31" s="267">
        <f t="shared" si="7"/>
        <v>330000</v>
      </c>
      <c r="W31" s="210"/>
      <c r="X31" s="205" t="str">
        <f t="shared" si="34"/>
        <v>점프4 M366 (61이상)</v>
      </c>
      <c r="Y31" s="315">
        <f t="shared" si="2"/>
        <v>500000</v>
      </c>
      <c r="Z31" s="98">
        <f t="shared" si="26"/>
        <v>80000</v>
      </c>
      <c r="AA31" s="316">
        <f t="shared" si="27"/>
        <v>520000</v>
      </c>
      <c r="AB31" s="199">
        <f t="shared" si="3"/>
        <v>530000</v>
      </c>
      <c r="AC31" s="98">
        <f t="shared" si="28"/>
        <v>80000</v>
      </c>
      <c r="AD31" s="201">
        <f t="shared" si="29"/>
        <v>550000</v>
      </c>
      <c r="AE31" s="29"/>
      <c r="AF31" s="197">
        <f t="shared" si="8"/>
        <v>300000</v>
      </c>
      <c r="AG31" s="98">
        <f t="shared" si="38"/>
        <v>80000</v>
      </c>
      <c r="AH31" s="198">
        <f t="shared" si="39"/>
        <v>300000</v>
      </c>
      <c r="AI31" s="199">
        <f t="shared" si="9"/>
        <v>330000</v>
      </c>
      <c r="AJ31" s="200">
        <f t="shared" si="40"/>
        <v>80000</v>
      </c>
      <c r="AK31" s="201">
        <f t="shared" si="41"/>
        <v>330000</v>
      </c>
    </row>
    <row r="32" spans="2:37" ht="24" hidden="1" customHeight="1">
      <c r="B32" s="1114"/>
      <c r="C32" s="176" t="s">
        <v>135</v>
      </c>
      <c r="D32" s="279"/>
      <c r="E32" s="279"/>
      <c r="F32" s="279"/>
      <c r="G32" s="279"/>
      <c r="H32" s="279"/>
      <c r="I32" s="279"/>
      <c r="J32" s="279"/>
      <c r="K32" s="267">
        <f>(D32+G32+I32+J32)*10000</f>
        <v>0</v>
      </c>
      <c r="L32" s="267">
        <f t="shared" ref="L32:L34" si="42">(E32+G32+I32+J32)*10000</f>
        <v>0</v>
      </c>
      <c r="M32" s="166"/>
      <c r="N32" s="279"/>
      <c r="O32" s="279"/>
      <c r="P32" s="279">
        <v>3</v>
      </c>
      <c r="Q32" s="279"/>
      <c r="R32" s="279"/>
      <c r="S32" s="279"/>
      <c r="T32" s="279"/>
      <c r="U32" s="267">
        <f>(N32+Q32+S32+T32)*10000</f>
        <v>0</v>
      </c>
      <c r="V32" s="267">
        <f>O32+Q32+S32+T32</f>
        <v>0</v>
      </c>
      <c r="W32" s="210"/>
      <c r="X32" s="206" t="str">
        <f t="shared" si="34"/>
        <v>버디3</v>
      </c>
      <c r="Y32" s="245">
        <f t="shared" si="2"/>
        <v>0</v>
      </c>
      <c r="Z32" s="246">
        <f t="shared" si="26"/>
        <v>0</v>
      </c>
      <c r="AA32" s="247">
        <f t="shared" si="27"/>
        <v>-40000</v>
      </c>
      <c r="AB32" s="248">
        <f t="shared" si="3"/>
        <v>0</v>
      </c>
      <c r="AC32" s="246">
        <f t="shared" si="28"/>
        <v>0</v>
      </c>
      <c r="AD32" s="249">
        <f t="shared" si="29"/>
        <v>-40000</v>
      </c>
      <c r="AE32" s="29"/>
      <c r="AF32" s="248">
        <f t="shared" si="8"/>
        <v>0</v>
      </c>
      <c r="AG32" s="246">
        <f t="shared" si="38"/>
        <v>0</v>
      </c>
      <c r="AH32" s="247">
        <f t="shared" si="39"/>
        <v>40000</v>
      </c>
      <c r="AI32" s="248">
        <f t="shared" si="9"/>
        <v>0</v>
      </c>
      <c r="AJ32" s="246">
        <f t="shared" si="40"/>
        <v>0</v>
      </c>
      <c r="AK32" s="249">
        <f t="shared" si="41"/>
        <v>40000</v>
      </c>
    </row>
    <row r="33" spans="2:37" ht="24" hidden="1" customHeight="1">
      <c r="B33" s="1114"/>
      <c r="C33" s="176" t="s">
        <v>255</v>
      </c>
      <c r="D33" s="279"/>
      <c r="E33" s="279"/>
      <c r="F33" s="279"/>
      <c r="G33" s="279"/>
      <c r="H33" s="279"/>
      <c r="I33" s="279"/>
      <c r="J33" s="279"/>
      <c r="K33" s="267">
        <f>(D33+G33+I33+J33)*10000</f>
        <v>0</v>
      </c>
      <c r="L33" s="267">
        <f t="shared" si="42"/>
        <v>0</v>
      </c>
      <c r="M33" s="166"/>
      <c r="N33" s="280"/>
      <c r="O33" s="279"/>
      <c r="P33" s="279"/>
      <c r="Q33" s="279"/>
      <c r="R33" s="279"/>
      <c r="S33" s="279"/>
      <c r="T33" s="279"/>
      <c r="U33" s="267">
        <f>(N33+Q33+S33+T33)*10000</f>
        <v>0</v>
      </c>
      <c r="V33" s="267">
        <f>O33+Q33+S33+T33</f>
        <v>0</v>
      </c>
      <c r="W33" s="210"/>
      <c r="X33" s="205" t="str">
        <f t="shared" si="34"/>
        <v>와이드7</v>
      </c>
      <c r="Y33" s="203">
        <f t="shared" si="2"/>
        <v>0</v>
      </c>
      <c r="Z33" s="98">
        <f t="shared" si="26"/>
        <v>0</v>
      </c>
      <c r="AA33" s="198">
        <f t="shared" si="27"/>
        <v>-40000</v>
      </c>
      <c r="AB33" s="199">
        <f t="shared" si="3"/>
        <v>0</v>
      </c>
      <c r="AC33" s="200">
        <f t="shared" si="28"/>
        <v>0</v>
      </c>
      <c r="AD33" s="201">
        <f t="shared" si="29"/>
        <v>-40000</v>
      </c>
      <c r="AE33" s="29"/>
      <c r="AF33" s="197">
        <f t="shared" si="8"/>
        <v>0</v>
      </c>
      <c r="AG33" s="98">
        <f t="shared" si="38"/>
        <v>0</v>
      </c>
      <c r="AH33" s="198">
        <f t="shared" si="39"/>
        <v>-40000</v>
      </c>
      <c r="AI33" s="199">
        <f t="shared" si="9"/>
        <v>0</v>
      </c>
      <c r="AJ33" s="200">
        <f t="shared" si="40"/>
        <v>0</v>
      </c>
      <c r="AK33" s="201">
        <f t="shared" si="41"/>
        <v>-40000</v>
      </c>
    </row>
    <row r="34" spans="2:37" ht="24" hidden="1" customHeight="1" thickBot="1">
      <c r="B34" s="1114"/>
      <c r="C34" s="30"/>
      <c r="D34" s="279"/>
      <c r="E34" s="279"/>
      <c r="F34" s="279"/>
      <c r="G34" s="279"/>
      <c r="H34" s="279"/>
      <c r="I34" s="279"/>
      <c r="J34" s="279"/>
      <c r="K34" s="267">
        <f>(D34+G34+I34+J34)*10000</f>
        <v>0</v>
      </c>
      <c r="L34" s="267">
        <f t="shared" si="42"/>
        <v>0</v>
      </c>
      <c r="M34" s="166"/>
      <c r="N34" s="279"/>
      <c r="O34" s="279"/>
      <c r="P34" s="279"/>
      <c r="Q34" s="279"/>
      <c r="R34" s="279"/>
      <c r="S34" s="279"/>
      <c r="T34" s="279"/>
      <c r="U34" s="267">
        <f>(N34+Q34+S34+T34)*10000</f>
        <v>0</v>
      </c>
      <c r="V34" s="267">
        <f>O34+Q34+S34+T34</f>
        <v>0</v>
      </c>
      <c r="W34" s="210"/>
      <c r="X34" s="207">
        <f t="shared" si="34"/>
        <v>0</v>
      </c>
      <c r="Y34" s="263">
        <f t="shared" si="2"/>
        <v>0</v>
      </c>
      <c r="Z34" s="257">
        <f t="shared" si="26"/>
        <v>0</v>
      </c>
      <c r="AA34" s="258">
        <f t="shared" si="27"/>
        <v>-40000</v>
      </c>
      <c r="AB34" s="259">
        <f t="shared" si="3"/>
        <v>0</v>
      </c>
      <c r="AC34" s="260">
        <f t="shared" si="28"/>
        <v>0</v>
      </c>
      <c r="AD34" s="261">
        <f t="shared" si="29"/>
        <v>-40000</v>
      </c>
      <c r="AE34" s="29"/>
      <c r="AF34" s="197">
        <f t="shared" si="8"/>
        <v>0</v>
      </c>
      <c r="AG34" s="98">
        <f t="shared" si="38"/>
        <v>0</v>
      </c>
      <c r="AH34" s="198">
        <f t="shared" si="39"/>
        <v>-40000</v>
      </c>
      <c r="AI34" s="199">
        <f t="shared" si="9"/>
        <v>0</v>
      </c>
      <c r="AJ34" s="200">
        <f t="shared" si="40"/>
        <v>0</v>
      </c>
      <c r="AK34" s="201">
        <f t="shared" si="41"/>
        <v>-40000</v>
      </c>
    </row>
    <row r="35" spans="2:37" ht="24" customHeight="1">
      <c r="B35" s="1115" t="s">
        <v>151</v>
      </c>
      <c r="C35" s="1058" t="s">
        <v>50</v>
      </c>
      <c r="D35" s="1060" t="s">
        <v>143</v>
      </c>
      <c r="E35" s="1060"/>
      <c r="F35" s="643" t="s">
        <v>140</v>
      </c>
      <c r="G35" s="1068" t="s">
        <v>144</v>
      </c>
      <c r="H35" s="1160"/>
      <c r="I35" s="1069"/>
      <c r="J35" s="171"/>
      <c r="K35" s="1062" t="s">
        <v>148</v>
      </c>
      <c r="L35" s="1064" t="s">
        <v>149</v>
      </c>
      <c r="M35" s="166"/>
      <c r="N35" s="1060" t="s">
        <v>143</v>
      </c>
      <c r="O35" s="1060"/>
      <c r="P35" s="643" t="s">
        <v>140</v>
      </c>
      <c r="Q35" s="1061"/>
      <c r="R35" s="1061"/>
      <c r="S35" s="1061"/>
      <c r="T35" s="171"/>
      <c r="U35" s="1062" t="s">
        <v>148</v>
      </c>
      <c r="V35" s="1064" t="s">
        <v>149</v>
      </c>
      <c r="W35" s="195"/>
      <c r="X35" s="1083" t="s">
        <v>50</v>
      </c>
      <c r="Y35" s="1175" t="s">
        <v>160</v>
      </c>
      <c r="Z35" s="1177" t="s">
        <v>191</v>
      </c>
      <c r="AA35" s="1161" t="s">
        <v>192</v>
      </c>
      <c r="AB35" s="1175" t="s">
        <v>160</v>
      </c>
      <c r="AC35" s="1177" t="s">
        <v>191</v>
      </c>
      <c r="AD35" s="1161" t="s">
        <v>192</v>
      </c>
      <c r="AE35" s="172"/>
      <c r="AF35" s="1175" t="s">
        <v>160</v>
      </c>
      <c r="AG35" s="1177" t="s">
        <v>191</v>
      </c>
      <c r="AH35" s="1161" t="s">
        <v>192</v>
      </c>
      <c r="AI35" s="1175" t="s">
        <v>160</v>
      </c>
      <c r="AJ35" s="1177" t="s">
        <v>191</v>
      </c>
      <c r="AK35" s="1161" t="s">
        <v>192</v>
      </c>
    </row>
    <row r="36" spans="2:37" ht="24" customHeight="1" thickBot="1">
      <c r="B36" s="1116"/>
      <c r="C36" s="1059"/>
      <c r="D36" s="169" t="s">
        <v>510</v>
      </c>
      <c r="E36" s="170" t="s">
        <v>147</v>
      </c>
      <c r="F36" s="322" t="s">
        <v>302</v>
      </c>
      <c r="G36" s="171" t="s">
        <v>509</v>
      </c>
      <c r="H36" s="171"/>
      <c r="I36" s="171" t="s">
        <v>146</v>
      </c>
      <c r="J36" s="171"/>
      <c r="K36" s="1063"/>
      <c r="L36" s="1065"/>
      <c r="M36" s="166"/>
      <c r="N36" s="169" t="s">
        <v>142</v>
      </c>
      <c r="O36" s="170" t="s">
        <v>147</v>
      </c>
      <c r="P36" s="322" t="s">
        <v>302</v>
      </c>
      <c r="Q36" s="171" t="s">
        <v>509</v>
      </c>
      <c r="R36" s="171"/>
      <c r="S36" s="171" t="s">
        <v>146</v>
      </c>
      <c r="T36" s="171"/>
      <c r="U36" s="1063"/>
      <c r="V36" s="1065"/>
      <c r="W36" s="196"/>
      <c r="X36" s="1084"/>
      <c r="Y36" s="1176"/>
      <c r="Z36" s="1178"/>
      <c r="AA36" s="1162"/>
      <c r="AB36" s="1176"/>
      <c r="AC36" s="1178"/>
      <c r="AD36" s="1162"/>
      <c r="AE36" s="172"/>
      <c r="AF36" s="1176"/>
      <c r="AG36" s="1178"/>
      <c r="AH36" s="1162"/>
      <c r="AI36" s="1176"/>
      <c r="AJ36" s="1178"/>
      <c r="AK36" s="1162"/>
    </row>
    <row r="37" spans="2:37" ht="24" customHeight="1" thickBot="1">
      <c r="B37" s="1116"/>
      <c r="C37" s="284" t="s">
        <v>447</v>
      </c>
      <c r="D37" s="281">
        <v>24</v>
      </c>
      <c r="E37" s="283">
        <f t="shared" ref="E37" si="43">D37</f>
        <v>24</v>
      </c>
      <c r="F37" s="279">
        <v>3</v>
      </c>
      <c r="G37" s="279"/>
      <c r="H37" s="279"/>
      <c r="I37" s="281">
        <v>4</v>
      </c>
      <c r="J37" s="279">
        <v>5</v>
      </c>
      <c r="K37" s="267">
        <f>(D37+H37+G37+I37+J37)*10000</f>
        <v>330000</v>
      </c>
      <c r="L37" s="267">
        <f>(E37+F37+G37+I37+J37+H37)*10000</f>
        <v>360000</v>
      </c>
      <c r="M37" s="166"/>
      <c r="N37" s="281">
        <v>13</v>
      </c>
      <c r="O37" s="283">
        <f>N37</f>
        <v>13</v>
      </c>
      <c r="P37" s="279">
        <v>3</v>
      </c>
      <c r="Q37" s="279"/>
      <c r="R37" s="279"/>
      <c r="S37" s="279">
        <v>4</v>
      </c>
      <c r="T37" s="279"/>
      <c r="U37" s="267">
        <f>(N37+Q37+S37+T37)*10000</f>
        <v>170000</v>
      </c>
      <c r="V37" s="267">
        <f>(O37+P37+Q37+S37+T37+R37)*10000</f>
        <v>200000</v>
      </c>
      <c r="W37" s="210"/>
      <c r="X37" s="204" t="str">
        <f>C37</f>
        <v>갤럭시 A17</v>
      </c>
      <c r="Y37" s="262">
        <f>K37</f>
        <v>330000</v>
      </c>
      <c r="Z37" s="251">
        <f>K75</f>
        <v>80000</v>
      </c>
      <c r="AA37" s="252">
        <f>K115-40000</f>
        <v>340000</v>
      </c>
      <c r="AB37" s="253">
        <f>L37</f>
        <v>360000</v>
      </c>
      <c r="AC37" s="254">
        <f>L75</f>
        <v>80000</v>
      </c>
      <c r="AD37" s="255">
        <f>L115-40000</f>
        <v>370000</v>
      </c>
      <c r="AE37" s="29"/>
      <c r="AF37" s="250">
        <f>U37</f>
        <v>170000</v>
      </c>
      <c r="AG37" s="251">
        <f>U75</f>
        <v>80000</v>
      </c>
      <c r="AH37" s="252">
        <f>U115-40000</f>
        <v>240000</v>
      </c>
      <c r="AI37" s="253">
        <f>V37</f>
        <v>200000</v>
      </c>
      <c r="AJ37" s="254">
        <f>V75</f>
        <v>80000</v>
      </c>
      <c r="AK37" s="255">
        <f>V115-40000</f>
        <v>270000</v>
      </c>
    </row>
    <row r="38" spans="2:37" ht="24" hidden="1" customHeight="1">
      <c r="B38" s="1116"/>
      <c r="C38" s="284" t="s">
        <v>183</v>
      </c>
      <c r="D38" s="281"/>
      <c r="E38" s="283">
        <f>D38</f>
        <v>0</v>
      </c>
      <c r="F38" s="279"/>
      <c r="G38" s="279"/>
      <c r="H38" s="279"/>
      <c r="I38" s="281"/>
      <c r="J38" s="279"/>
      <c r="K38" s="267">
        <f>(D38+G38+I38+J38)*10000</f>
        <v>0</v>
      </c>
      <c r="L38" s="267">
        <f>(E38+G38+I38+J38)*10000</f>
        <v>0</v>
      </c>
      <c r="M38" s="166"/>
      <c r="N38" s="281"/>
      <c r="O38" s="283">
        <f>N38</f>
        <v>0</v>
      </c>
      <c r="P38" s="279"/>
      <c r="Q38" s="279"/>
      <c r="R38" s="279"/>
      <c r="S38" s="281"/>
      <c r="T38" s="279"/>
      <c r="U38" s="267">
        <f>(N38+Q38+S38+T38)*10000</f>
        <v>0</v>
      </c>
      <c r="V38" s="267">
        <f>(O38+Q38+S38+T38)*10000</f>
        <v>0</v>
      </c>
      <c r="W38" s="210"/>
      <c r="X38" s="205" t="str">
        <f>C38</f>
        <v>갤럭시 A24</v>
      </c>
      <c r="Y38" s="203">
        <f>K38</f>
        <v>0</v>
      </c>
      <c r="Z38" s="98">
        <f>K76</f>
        <v>30000</v>
      </c>
      <c r="AA38" s="198">
        <f>K116-40000</f>
        <v>-10000</v>
      </c>
      <c r="AB38" s="199">
        <f>L38</f>
        <v>0</v>
      </c>
      <c r="AC38" s="200">
        <f>L76</f>
        <v>30000</v>
      </c>
      <c r="AD38" s="201">
        <f>L116-40000</f>
        <v>-10000</v>
      </c>
      <c r="AE38" s="29"/>
      <c r="AF38" s="197">
        <f>U38</f>
        <v>0</v>
      </c>
      <c r="AG38" s="98">
        <f>U76</f>
        <v>50000</v>
      </c>
      <c r="AH38" s="198">
        <f>U116-40000</f>
        <v>-40000</v>
      </c>
      <c r="AI38" s="199">
        <f>V38</f>
        <v>0</v>
      </c>
      <c r="AJ38" s="200">
        <f>V76</f>
        <v>50000</v>
      </c>
      <c r="AK38" s="201">
        <f>V116-40000</f>
        <v>-40000</v>
      </c>
    </row>
    <row r="39" spans="2:37" ht="24" customHeight="1">
      <c r="B39" s="1116"/>
      <c r="C39" s="284"/>
      <c r="D39" s="281"/>
      <c r="E39" s="283"/>
      <c r="F39" s="279"/>
      <c r="G39" s="279"/>
      <c r="H39" s="279"/>
      <c r="I39" s="281"/>
      <c r="J39" s="279"/>
      <c r="K39" s="267"/>
      <c r="L39" s="267"/>
      <c r="M39" s="166"/>
      <c r="N39" s="281"/>
      <c r="O39" s="283"/>
      <c r="P39" s="279"/>
      <c r="Q39" s="279"/>
      <c r="R39" s="279"/>
      <c r="S39" s="281"/>
      <c r="T39" s="279"/>
      <c r="U39" s="267"/>
      <c r="V39" s="267"/>
      <c r="W39" s="210"/>
      <c r="X39" s="204"/>
      <c r="Y39" s="203"/>
      <c r="Z39" s="98"/>
      <c r="AA39" s="198"/>
      <c r="AB39" s="199"/>
      <c r="AC39" s="200"/>
      <c r="AD39" s="201"/>
      <c r="AE39" s="29"/>
      <c r="AF39" s="197"/>
      <c r="AG39" s="98"/>
      <c r="AH39" s="198"/>
      <c r="AI39" s="199"/>
      <c r="AJ39" s="200"/>
      <c r="AK39" s="201"/>
    </row>
    <row r="40" spans="2:37" ht="24" customHeight="1">
      <c r="B40" s="1116"/>
      <c r="C40" s="284" t="s">
        <v>185</v>
      </c>
      <c r="D40" s="281"/>
      <c r="E40" s="283">
        <f>D40</f>
        <v>0</v>
      </c>
      <c r="F40" s="279"/>
      <c r="G40" s="279"/>
      <c r="H40" s="279"/>
      <c r="I40" s="281"/>
      <c r="J40" s="279"/>
      <c r="K40" s="267">
        <f>(D40+G40+I40+J40)*10000</f>
        <v>0</v>
      </c>
      <c r="L40" s="267">
        <f>(E40+G40+I40+J40)*10000</f>
        <v>0</v>
      </c>
      <c r="M40" s="166"/>
      <c r="N40" s="281"/>
      <c r="O40" s="283">
        <f>N40</f>
        <v>0</v>
      </c>
      <c r="P40" s="279"/>
      <c r="Q40" s="279"/>
      <c r="R40" s="279"/>
      <c r="S40" s="281"/>
      <c r="T40" s="279"/>
      <c r="U40" s="267">
        <f>(N40+Q40+S40+T40)*10000</f>
        <v>0</v>
      </c>
      <c r="V40" s="267">
        <f>(O40+Q40+S40+T40)*10000</f>
        <v>0</v>
      </c>
      <c r="W40" s="210"/>
      <c r="X40" s="205" t="str">
        <f>C40</f>
        <v>M120</v>
      </c>
      <c r="Y40" s="203">
        <f>K40</f>
        <v>0</v>
      </c>
      <c r="Z40" s="98">
        <f>K77</f>
        <v>80000</v>
      </c>
      <c r="AA40" s="198">
        <f>K117-40000</f>
        <v>-40000</v>
      </c>
      <c r="AB40" s="199">
        <f>L40</f>
        <v>0</v>
      </c>
      <c r="AC40" s="200">
        <f>L77</f>
        <v>80000</v>
      </c>
      <c r="AD40" s="201">
        <f>L117-40000</f>
        <v>-40000</v>
      </c>
      <c r="AE40" s="29"/>
      <c r="AF40" s="197">
        <f>U40</f>
        <v>0</v>
      </c>
      <c r="AG40" s="98">
        <f>U77</f>
        <v>0</v>
      </c>
      <c r="AH40" s="198">
        <f>U117-40000</f>
        <v>-40000</v>
      </c>
      <c r="AI40" s="199">
        <f>V40</f>
        <v>0</v>
      </c>
      <c r="AJ40" s="200">
        <f>V77</f>
        <v>0</v>
      </c>
      <c r="AK40" s="201">
        <f>V117-40000</f>
        <v>-40000</v>
      </c>
    </row>
    <row r="41" spans="2:37" ht="24" hidden="1" customHeight="1" thickBot="1">
      <c r="B41" s="1116"/>
      <c r="C41" s="285" t="s">
        <v>250</v>
      </c>
      <c r="D41" s="281"/>
      <c r="E41" s="283">
        <f>D41</f>
        <v>0</v>
      </c>
      <c r="F41" s="283"/>
      <c r="G41" s="279"/>
      <c r="H41" s="279"/>
      <c r="I41" s="281"/>
      <c r="J41" s="279"/>
      <c r="K41" s="267">
        <f>(D41+G41+I41+J41)*10000</f>
        <v>0</v>
      </c>
      <c r="L41" s="267">
        <f>(E41+G41+I41+J41)*10000</f>
        <v>0</v>
      </c>
      <c r="M41" s="166"/>
      <c r="N41" s="281"/>
      <c r="O41" s="283">
        <f>N41</f>
        <v>0</v>
      </c>
      <c r="P41" s="283"/>
      <c r="Q41" s="279"/>
      <c r="R41" s="279"/>
      <c r="S41" s="281"/>
      <c r="T41" s="279"/>
      <c r="U41" s="267">
        <f>(N41+Q41+S41+T41)*10000</f>
        <v>0</v>
      </c>
      <c r="V41" s="267">
        <f>(O41+Q41+S41+T41)*10000</f>
        <v>0</v>
      </c>
      <c r="W41" s="210"/>
      <c r="X41" s="207" t="str">
        <f>C41</f>
        <v>A165K</v>
      </c>
      <c r="Y41" s="263">
        <f>K41</f>
        <v>0</v>
      </c>
      <c r="Z41" s="257">
        <f>K78</f>
        <v>30000</v>
      </c>
      <c r="AA41" s="258">
        <f>K118-40000</f>
        <v>-10000</v>
      </c>
      <c r="AB41" s="259">
        <f>L41</f>
        <v>0</v>
      </c>
      <c r="AC41" s="260">
        <f>L78</f>
        <v>30000</v>
      </c>
      <c r="AD41" s="261">
        <f>L118-40000</f>
        <v>-10000</v>
      </c>
      <c r="AE41" s="29"/>
      <c r="AF41" s="256">
        <f>U41</f>
        <v>0</v>
      </c>
      <c r="AG41" s="257">
        <f>U78</f>
        <v>0</v>
      </c>
      <c r="AH41" s="258">
        <f>U118-40000</f>
        <v>-40000</v>
      </c>
      <c r="AI41" s="259">
        <f>V41</f>
        <v>0</v>
      </c>
      <c r="AJ41" s="260">
        <f>V78</f>
        <v>0</v>
      </c>
      <c r="AK41" s="261">
        <f>V118-40000</f>
        <v>-40000</v>
      </c>
    </row>
    <row r="42" spans="2:37" ht="24" customHeight="1"/>
    <row r="43" spans="2:37" ht="24" hidden="1" customHeight="1">
      <c r="B43" s="1113" t="s">
        <v>5</v>
      </c>
      <c r="C43" s="1163" t="s">
        <v>156</v>
      </c>
      <c r="D43" s="1179" t="s">
        <v>193</v>
      </c>
      <c r="E43" s="1180"/>
      <c r="F43" s="1180"/>
      <c r="G43" s="1180"/>
      <c r="H43" s="1180"/>
      <c r="I43" s="1180"/>
      <c r="J43" s="1180"/>
      <c r="K43" s="1180"/>
      <c r="L43" s="1181"/>
      <c r="M43" s="167"/>
      <c r="N43" s="1179" t="s">
        <v>194</v>
      </c>
      <c r="O43" s="1180"/>
      <c r="P43" s="1180"/>
      <c r="Q43" s="1180"/>
      <c r="R43" s="1180"/>
      <c r="S43" s="1180"/>
      <c r="T43" s="1180"/>
      <c r="U43" s="1180"/>
      <c r="V43" s="1181"/>
      <c r="W43" s="192"/>
      <c r="X43"/>
    </row>
    <row r="44" spans="2:37" ht="24" hidden="1" customHeight="1">
      <c r="B44" s="1114"/>
      <c r="C44" s="1164"/>
      <c r="D44" s="1182"/>
      <c r="E44" s="1183"/>
      <c r="F44" s="1183"/>
      <c r="G44" s="1183"/>
      <c r="H44" s="1183"/>
      <c r="I44" s="1183"/>
      <c r="J44" s="1183"/>
      <c r="K44" s="1183"/>
      <c r="L44" s="1184"/>
      <c r="M44" s="167"/>
      <c r="N44" s="1182"/>
      <c r="O44" s="1183"/>
      <c r="P44" s="1183"/>
      <c r="Q44" s="1183"/>
      <c r="R44" s="1183"/>
      <c r="S44" s="1183"/>
      <c r="T44" s="1183"/>
      <c r="U44" s="1183"/>
      <c r="V44" s="1184"/>
      <c r="W44" s="192"/>
      <c r="X44"/>
    </row>
    <row r="45" spans="2:37" ht="24" hidden="1" customHeight="1">
      <c r="B45" s="1114"/>
      <c r="C45" s="1164"/>
      <c r="D45" s="1182"/>
      <c r="E45" s="1183"/>
      <c r="F45" s="1183"/>
      <c r="G45" s="1183"/>
      <c r="H45" s="1183"/>
      <c r="I45" s="1183"/>
      <c r="J45" s="1183"/>
      <c r="K45" s="1183"/>
      <c r="L45" s="1184"/>
      <c r="M45" s="167"/>
      <c r="N45" s="1182"/>
      <c r="O45" s="1183"/>
      <c r="P45" s="1183"/>
      <c r="Q45" s="1183"/>
      <c r="R45" s="1183"/>
      <c r="S45" s="1183"/>
      <c r="T45" s="1183"/>
      <c r="U45" s="1183"/>
      <c r="V45" s="1184"/>
      <c r="W45" s="192"/>
      <c r="X45"/>
    </row>
    <row r="46" spans="2:37" ht="24" hidden="1" customHeight="1">
      <c r="B46" s="1114"/>
      <c r="C46" s="1165"/>
      <c r="D46" s="1185"/>
      <c r="E46" s="1186"/>
      <c r="F46" s="1186"/>
      <c r="G46" s="1186"/>
      <c r="H46" s="1186"/>
      <c r="I46" s="1186"/>
      <c r="J46" s="1186"/>
      <c r="K46" s="1186"/>
      <c r="L46" s="1187"/>
      <c r="M46" s="167"/>
      <c r="N46" s="1185"/>
      <c r="O46" s="1186"/>
      <c r="P46" s="1186"/>
      <c r="Q46" s="1186"/>
      <c r="R46" s="1186"/>
      <c r="S46" s="1186"/>
      <c r="T46" s="1186"/>
      <c r="U46" s="1186"/>
      <c r="V46" s="1187"/>
      <c r="W46" s="192"/>
      <c r="X46"/>
    </row>
    <row r="47" spans="2:37" ht="24" hidden="1" customHeight="1">
      <c r="B47" s="1114"/>
      <c r="C47" s="1066" t="s">
        <v>50</v>
      </c>
      <c r="D47" s="1060" t="s">
        <v>143</v>
      </c>
      <c r="E47" s="1060"/>
      <c r="F47" s="688"/>
      <c r="G47" s="1068" t="s">
        <v>144</v>
      </c>
      <c r="H47" s="1160"/>
      <c r="I47" s="1160"/>
      <c r="J47" s="1069"/>
      <c r="K47" s="1062" t="s">
        <v>148</v>
      </c>
      <c r="L47" s="1064" t="s">
        <v>149</v>
      </c>
      <c r="M47" s="166"/>
      <c r="N47" s="1197" t="s">
        <v>274</v>
      </c>
      <c r="O47" s="1197"/>
      <c r="P47" s="694"/>
      <c r="Q47" s="1068" t="s">
        <v>144</v>
      </c>
      <c r="R47" s="1160"/>
      <c r="S47" s="1160"/>
      <c r="T47" s="1069"/>
      <c r="U47" s="1062" t="s">
        <v>148</v>
      </c>
      <c r="V47" s="1064" t="s">
        <v>149</v>
      </c>
      <c r="W47" s="193"/>
      <c r="X47"/>
    </row>
    <row r="48" spans="2:37" ht="24" hidden="1" customHeight="1">
      <c r="B48" s="1114"/>
      <c r="C48" s="1067"/>
      <c r="D48" s="169" t="s">
        <v>142</v>
      </c>
      <c r="E48" s="170" t="s">
        <v>147</v>
      </c>
      <c r="F48" s="170"/>
      <c r="G48" s="171" t="s">
        <v>433</v>
      </c>
      <c r="H48" s="171"/>
      <c r="I48" s="171" t="s">
        <v>427</v>
      </c>
      <c r="J48" s="322" t="s">
        <v>429</v>
      </c>
      <c r="K48" s="1063"/>
      <c r="L48" s="1065"/>
      <c r="M48" s="166"/>
      <c r="N48" s="169" t="s">
        <v>142</v>
      </c>
      <c r="O48" s="170" t="s">
        <v>147</v>
      </c>
      <c r="P48" s="170"/>
      <c r="Q48" s="171"/>
      <c r="R48" s="171"/>
      <c r="S48" s="171" t="s">
        <v>427</v>
      </c>
      <c r="T48" s="322" t="s">
        <v>302</v>
      </c>
      <c r="U48" s="1063"/>
      <c r="V48" s="1065"/>
      <c r="W48" s="194"/>
      <c r="X48"/>
    </row>
    <row r="49" spans="1:37" ht="24" hidden="1" customHeight="1">
      <c r="B49" s="1114"/>
      <c r="C49" s="174" t="str">
        <f>입력용!C13</f>
        <v>갤럭시 Z폴드7</v>
      </c>
      <c r="D49" s="279">
        <v>0</v>
      </c>
      <c r="E49" s="283">
        <f>D49</f>
        <v>0</v>
      </c>
      <c r="F49" s="283"/>
      <c r="G49" s="282"/>
      <c r="H49" s="282"/>
      <c r="I49" s="279">
        <v>5</v>
      </c>
      <c r="J49" s="279">
        <v>3</v>
      </c>
      <c r="K49" s="267">
        <f t="shared" ref="K49:K64" si="44">(D49+G49+I49+J49)*10000</f>
        <v>80000</v>
      </c>
      <c r="L49" s="267">
        <f t="shared" ref="L49:L64" si="45">(E49+G49+I49+J49)*10000</f>
        <v>80000</v>
      </c>
      <c r="M49" s="166"/>
      <c r="N49" s="279">
        <v>0</v>
      </c>
      <c r="O49" s="283">
        <f>N49</f>
        <v>0</v>
      </c>
      <c r="P49" s="283"/>
      <c r="Q49" s="279"/>
      <c r="R49" s="279"/>
      <c r="S49" s="279">
        <v>5</v>
      </c>
      <c r="T49" s="279">
        <v>3</v>
      </c>
      <c r="U49" s="267">
        <f t="shared" ref="U49:U66" si="46">(N49+Q49+S49+T49)*10000</f>
        <v>80000</v>
      </c>
      <c r="V49" s="267">
        <f t="shared" ref="V49:V66" si="47">(O49+Q49+S49+T49)*10000</f>
        <v>80000</v>
      </c>
      <c r="W49" s="165"/>
      <c r="X49"/>
    </row>
    <row r="50" spans="1:37" ht="24" hidden="1" customHeight="1">
      <c r="B50" s="1114"/>
      <c r="C50" s="174" t="str">
        <f>입력용!C14</f>
        <v>갤럭시 Z플립7_256G</v>
      </c>
      <c r="D50" s="279">
        <v>0</v>
      </c>
      <c r="E50" s="283">
        <f t="shared" ref="E50:E69" si="48">D50</f>
        <v>0</v>
      </c>
      <c r="F50" s="283"/>
      <c r="G50" s="282"/>
      <c r="H50" s="282"/>
      <c r="I50" s="279">
        <v>5</v>
      </c>
      <c r="J50" s="279">
        <v>3</v>
      </c>
      <c r="K50" s="267">
        <f t="shared" si="44"/>
        <v>80000</v>
      </c>
      <c r="L50" s="267">
        <f t="shared" si="45"/>
        <v>80000</v>
      </c>
      <c r="M50" s="166"/>
      <c r="N50" s="279">
        <v>0</v>
      </c>
      <c r="O50" s="283">
        <f t="shared" ref="O50:O69" si="49">N50</f>
        <v>0</v>
      </c>
      <c r="P50" s="283"/>
      <c r="Q50" s="279"/>
      <c r="R50" s="279"/>
      <c r="S50" s="279">
        <v>5</v>
      </c>
      <c r="T50" s="279">
        <v>3</v>
      </c>
      <c r="U50" s="267">
        <f t="shared" si="46"/>
        <v>80000</v>
      </c>
      <c r="V50" s="267">
        <f t="shared" si="47"/>
        <v>80000</v>
      </c>
      <c r="W50" s="165"/>
      <c r="X50"/>
    </row>
    <row r="51" spans="1:37" ht="24" hidden="1" customHeight="1">
      <c r="B51" s="1114"/>
      <c r="C51" s="174" t="str">
        <f>입력용!C15</f>
        <v>갤럭시 Z플립7_512G</v>
      </c>
      <c r="D51" s="279">
        <v>0</v>
      </c>
      <c r="E51" s="283">
        <f t="shared" si="48"/>
        <v>0</v>
      </c>
      <c r="F51" s="283"/>
      <c r="G51" s="282"/>
      <c r="H51" s="282"/>
      <c r="I51" s="279">
        <v>5</v>
      </c>
      <c r="J51" s="279">
        <v>3</v>
      </c>
      <c r="K51" s="267">
        <f t="shared" si="44"/>
        <v>80000</v>
      </c>
      <c r="L51" s="267">
        <f t="shared" si="45"/>
        <v>80000</v>
      </c>
      <c r="M51" s="166"/>
      <c r="N51" s="279">
        <v>0</v>
      </c>
      <c r="O51" s="283">
        <f t="shared" si="49"/>
        <v>0</v>
      </c>
      <c r="P51" s="283"/>
      <c r="Q51" s="279"/>
      <c r="R51" s="279"/>
      <c r="S51" s="279">
        <v>5</v>
      </c>
      <c r="T51" s="279">
        <v>3</v>
      </c>
      <c r="U51" s="267">
        <f t="shared" si="46"/>
        <v>80000</v>
      </c>
      <c r="V51" s="267">
        <f t="shared" si="47"/>
        <v>80000</v>
      </c>
      <c r="W51" s="165"/>
      <c r="X51"/>
    </row>
    <row r="52" spans="1:37" ht="24" hidden="1" customHeight="1">
      <c r="B52" s="1114"/>
      <c r="C52" s="174" t="str">
        <f>입력용!C19</f>
        <v>갤럭시 S25</v>
      </c>
      <c r="D52" s="279">
        <v>0</v>
      </c>
      <c r="E52" s="283">
        <f t="shared" si="48"/>
        <v>0</v>
      </c>
      <c r="F52" s="283"/>
      <c r="G52" s="282"/>
      <c r="H52" s="282"/>
      <c r="I52" s="279">
        <v>5</v>
      </c>
      <c r="J52" s="279">
        <v>3</v>
      </c>
      <c r="K52" s="267">
        <f t="shared" si="44"/>
        <v>80000</v>
      </c>
      <c r="L52" s="267">
        <f t="shared" si="45"/>
        <v>80000</v>
      </c>
      <c r="M52" s="166"/>
      <c r="N52" s="279">
        <v>0</v>
      </c>
      <c r="O52" s="283">
        <f>N52</f>
        <v>0</v>
      </c>
      <c r="P52" s="283"/>
      <c r="Q52" s="279"/>
      <c r="R52" s="279"/>
      <c r="S52" s="279">
        <v>5</v>
      </c>
      <c r="T52" s="279">
        <v>3</v>
      </c>
      <c r="U52" s="267">
        <f t="shared" si="46"/>
        <v>80000</v>
      </c>
      <c r="V52" s="267">
        <f t="shared" si="47"/>
        <v>80000</v>
      </c>
      <c r="W52" s="165"/>
      <c r="X52"/>
    </row>
    <row r="53" spans="1:37" ht="24" hidden="1" customHeight="1">
      <c r="B53" s="1114"/>
      <c r="C53" s="241" t="s">
        <v>253</v>
      </c>
      <c r="D53" s="279">
        <v>0</v>
      </c>
      <c r="E53" s="283">
        <f>D53</f>
        <v>0</v>
      </c>
      <c r="F53" s="283"/>
      <c r="G53" s="282"/>
      <c r="H53" s="282"/>
      <c r="I53" s="279">
        <v>5</v>
      </c>
      <c r="J53" s="279">
        <v>3</v>
      </c>
      <c r="K53" s="267">
        <f t="shared" si="44"/>
        <v>80000</v>
      </c>
      <c r="L53" s="267">
        <f t="shared" si="45"/>
        <v>80000</v>
      </c>
      <c r="M53" s="166"/>
      <c r="N53" s="279">
        <v>0</v>
      </c>
      <c r="O53" s="283">
        <f t="shared" si="49"/>
        <v>0</v>
      </c>
      <c r="P53" s="283"/>
      <c r="Q53" s="279"/>
      <c r="R53" s="279"/>
      <c r="S53" s="279">
        <v>5</v>
      </c>
      <c r="T53" s="279">
        <v>3</v>
      </c>
      <c r="U53" s="267">
        <f t="shared" si="46"/>
        <v>80000</v>
      </c>
      <c r="V53" s="267">
        <f t="shared" si="47"/>
        <v>80000</v>
      </c>
      <c r="W53" s="165"/>
      <c r="X53"/>
    </row>
    <row r="54" spans="1:37" ht="24" hidden="1" customHeight="1">
      <c r="B54" s="1114"/>
      <c r="C54" s="241" t="s">
        <v>263</v>
      </c>
      <c r="D54" s="279">
        <v>0</v>
      </c>
      <c r="E54" s="283">
        <f>D54</f>
        <v>0</v>
      </c>
      <c r="F54" s="283"/>
      <c r="G54" s="282"/>
      <c r="H54" s="282"/>
      <c r="I54" s="279">
        <v>5</v>
      </c>
      <c r="J54" s="279">
        <v>3</v>
      </c>
      <c r="K54" s="267">
        <f t="shared" si="44"/>
        <v>80000</v>
      </c>
      <c r="L54" s="267">
        <f t="shared" si="45"/>
        <v>80000</v>
      </c>
      <c r="M54" s="166"/>
      <c r="N54" s="279">
        <v>0</v>
      </c>
      <c r="O54" s="283">
        <f t="shared" si="49"/>
        <v>0</v>
      </c>
      <c r="P54" s="283"/>
      <c r="Q54" s="279"/>
      <c r="R54" s="279"/>
      <c r="S54" s="279">
        <v>5</v>
      </c>
      <c r="T54" s="279">
        <v>3</v>
      </c>
      <c r="U54" s="267">
        <f t="shared" si="46"/>
        <v>80000</v>
      </c>
      <c r="V54" s="267">
        <f t="shared" si="47"/>
        <v>80000</v>
      </c>
      <c r="W54" s="165"/>
      <c r="X54"/>
    </row>
    <row r="55" spans="1:37" ht="24" hidden="1" customHeight="1">
      <c r="B55" s="1114"/>
      <c r="C55" s="241" t="s">
        <v>264</v>
      </c>
      <c r="D55" s="279">
        <v>0</v>
      </c>
      <c r="E55" s="283">
        <f>D55</f>
        <v>0</v>
      </c>
      <c r="F55" s="283"/>
      <c r="G55" s="282"/>
      <c r="H55" s="282"/>
      <c r="I55" s="279">
        <v>5</v>
      </c>
      <c r="J55" s="279">
        <v>3</v>
      </c>
      <c r="K55" s="267">
        <f t="shared" si="44"/>
        <v>80000</v>
      </c>
      <c r="L55" s="267">
        <f t="shared" si="45"/>
        <v>80000</v>
      </c>
      <c r="M55" s="166"/>
      <c r="N55" s="279">
        <v>0</v>
      </c>
      <c r="O55" s="283">
        <f t="shared" si="49"/>
        <v>0</v>
      </c>
      <c r="P55" s="283"/>
      <c r="Q55" s="279"/>
      <c r="R55" s="279"/>
      <c r="S55" s="279">
        <v>5</v>
      </c>
      <c r="T55" s="279">
        <v>3</v>
      </c>
      <c r="U55" s="267">
        <f t="shared" si="46"/>
        <v>80000</v>
      </c>
      <c r="V55" s="267">
        <f t="shared" si="47"/>
        <v>80000</v>
      </c>
      <c r="W55" s="165"/>
      <c r="X55"/>
    </row>
    <row r="56" spans="1:37" ht="24" hidden="1" customHeight="1">
      <c r="A56" s="26"/>
      <c r="B56" s="1114"/>
      <c r="C56" s="242" t="s">
        <v>419</v>
      </c>
      <c r="D56" s="279">
        <v>0</v>
      </c>
      <c r="E56" s="283">
        <f t="shared" si="48"/>
        <v>0</v>
      </c>
      <c r="F56" s="283"/>
      <c r="G56" s="282"/>
      <c r="H56" s="282"/>
      <c r="I56" s="279">
        <v>5</v>
      </c>
      <c r="J56" s="279">
        <v>3</v>
      </c>
      <c r="K56" s="267">
        <f t="shared" si="44"/>
        <v>80000</v>
      </c>
      <c r="L56" s="267">
        <f t="shared" si="45"/>
        <v>80000</v>
      </c>
      <c r="M56" s="166"/>
      <c r="N56" s="279">
        <v>0</v>
      </c>
      <c r="O56" s="283">
        <f t="shared" si="49"/>
        <v>0</v>
      </c>
      <c r="P56" s="283"/>
      <c r="Q56" s="279"/>
      <c r="R56" s="279"/>
      <c r="S56" s="279">
        <v>5</v>
      </c>
      <c r="T56" s="279">
        <v>3</v>
      </c>
      <c r="U56" s="267">
        <f t="shared" si="46"/>
        <v>80000</v>
      </c>
      <c r="V56" s="267">
        <f t="shared" si="47"/>
        <v>80000</v>
      </c>
      <c r="W56" s="165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</row>
    <row r="57" spans="1:37" ht="24" hidden="1" customHeight="1">
      <c r="A57" s="26"/>
      <c r="B57" s="1114"/>
      <c r="C57" s="242" t="s">
        <v>417</v>
      </c>
      <c r="D57" s="279">
        <v>0</v>
      </c>
      <c r="E57" s="283">
        <f t="shared" si="48"/>
        <v>0</v>
      </c>
      <c r="F57" s="283"/>
      <c r="G57" s="282"/>
      <c r="H57" s="282"/>
      <c r="I57" s="279">
        <v>5</v>
      </c>
      <c r="J57" s="279">
        <v>3</v>
      </c>
      <c r="K57" s="267">
        <f t="shared" si="44"/>
        <v>80000</v>
      </c>
      <c r="L57" s="267">
        <f t="shared" si="45"/>
        <v>80000</v>
      </c>
      <c r="M57" s="166"/>
      <c r="N57" s="279">
        <v>0</v>
      </c>
      <c r="O57" s="283">
        <f t="shared" si="49"/>
        <v>0</v>
      </c>
      <c r="P57" s="283"/>
      <c r="Q57" s="279"/>
      <c r="R57" s="279"/>
      <c r="S57" s="279">
        <v>5</v>
      </c>
      <c r="T57" s="279">
        <v>3</v>
      </c>
      <c r="U57" s="267">
        <f t="shared" si="46"/>
        <v>80000</v>
      </c>
      <c r="V57" s="267">
        <f t="shared" si="47"/>
        <v>80000</v>
      </c>
      <c r="W57" s="165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</row>
    <row r="58" spans="1:37" ht="24" hidden="1" customHeight="1">
      <c r="A58" s="26"/>
      <c r="B58" s="1114"/>
      <c r="C58" s="242" t="s">
        <v>418</v>
      </c>
      <c r="D58" s="279">
        <v>0</v>
      </c>
      <c r="E58" s="283">
        <f t="shared" ref="E58:E59" si="50">D58</f>
        <v>0</v>
      </c>
      <c r="F58" s="283"/>
      <c r="G58" s="282"/>
      <c r="H58" s="282"/>
      <c r="I58" s="279">
        <v>5</v>
      </c>
      <c r="J58" s="279">
        <v>3</v>
      </c>
      <c r="K58" s="267">
        <f t="shared" si="44"/>
        <v>80000</v>
      </c>
      <c r="L58" s="267">
        <f t="shared" si="45"/>
        <v>80000</v>
      </c>
      <c r="M58" s="166"/>
      <c r="N58" s="279">
        <v>0</v>
      </c>
      <c r="O58" s="283">
        <f t="shared" si="49"/>
        <v>0</v>
      </c>
      <c r="P58" s="283"/>
      <c r="Q58" s="279"/>
      <c r="R58" s="279"/>
      <c r="S58" s="279">
        <v>5</v>
      </c>
      <c r="T58" s="279">
        <v>3</v>
      </c>
      <c r="U58" s="267">
        <f t="shared" si="46"/>
        <v>80000</v>
      </c>
      <c r="V58" s="267">
        <f t="shared" si="47"/>
        <v>80000</v>
      </c>
      <c r="W58" s="165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</row>
    <row r="59" spans="1:37" ht="24" hidden="1" customHeight="1">
      <c r="A59" s="26"/>
      <c r="B59" s="1114"/>
      <c r="C59" s="242" t="s">
        <v>420</v>
      </c>
      <c r="D59" s="279">
        <v>0</v>
      </c>
      <c r="E59" s="283">
        <f t="shared" si="50"/>
        <v>0</v>
      </c>
      <c r="F59" s="283"/>
      <c r="G59" s="282"/>
      <c r="H59" s="282"/>
      <c r="I59" s="279">
        <v>5</v>
      </c>
      <c r="J59" s="279">
        <v>3</v>
      </c>
      <c r="K59" s="267">
        <f t="shared" si="44"/>
        <v>80000</v>
      </c>
      <c r="L59" s="267">
        <f t="shared" si="45"/>
        <v>80000</v>
      </c>
      <c r="M59" s="166"/>
      <c r="N59" s="279">
        <v>0</v>
      </c>
      <c r="O59" s="283">
        <f t="shared" si="49"/>
        <v>0</v>
      </c>
      <c r="P59" s="283"/>
      <c r="Q59" s="279"/>
      <c r="R59" s="279"/>
      <c r="S59" s="279">
        <v>5</v>
      </c>
      <c r="T59" s="279">
        <v>3</v>
      </c>
      <c r="U59" s="267">
        <f t="shared" si="46"/>
        <v>80000</v>
      </c>
      <c r="V59" s="267">
        <f t="shared" si="47"/>
        <v>80000</v>
      </c>
      <c r="W59" s="165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</row>
    <row r="60" spans="1:37" ht="24" hidden="1" customHeight="1">
      <c r="B60" s="1114"/>
      <c r="C60" s="268" t="s">
        <v>199</v>
      </c>
      <c r="D60" s="279">
        <v>0</v>
      </c>
      <c r="E60" s="283">
        <f t="shared" si="48"/>
        <v>0</v>
      </c>
      <c r="F60" s="283"/>
      <c r="G60" s="282"/>
      <c r="H60" s="282"/>
      <c r="I60" s="279">
        <v>5</v>
      </c>
      <c r="J60" s="279">
        <v>3</v>
      </c>
      <c r="K60" s="267">
        <f t="shared" si="44"/>
        <v>80000</v>
      </c>
      <c r="L60" s="267">
        <f t="shared" si="45"/>
        <v>80000</v>
      </c>
      <c r="M60" s="166"/>
      <c r="N60" s="279">
        <v>0</v>
      </c>
      <c r="O60" s="283">
        <f t="shared" si="49"/>
        <v>0</v>
      </c>
      <c r="P60" s="283"/>
      <c r="Q60" s="279"/>
      <c r="R60" s="279"/>
      <c r="S60" s="279">
        <v>5</v>
      </c>
      <c r="T60" s="279">
        <v>3</v>
      </c>
      <c r="U60" s="267">
        <f t="shared" si="46"/>
        <v>80000</v>
      </c>
      <c r="V60" s="267">
        <f t="shared" si="47"/>
        <v>80000</v>
      </c>
      <c r="W60" s="165"/>
      <c r="X60" s="26"/>
    </row>
    <row r="61" spans="1:37" ht="24" hidden="1" customHeight="1">
      <c r="B61" s="1114"/>
      <c r="C61" s="268" t="s">
        <v>200</v>
      </c>
      <c r="D61" s="279">
        <v>0</v>
      </c>
      <c r="E61" s="283">
        <f>D61</f>
        <v>0</v>
      </c>
      <c r="F61" s="283"/>
      <c r="G61" s="282"/>
      <c r="H61" s="282"/>
      <c r="I61" s="279">
        <v>5</v>
      </c>
      <c r="J61" s="279">
        <v>3</v>
      </c>
      <c r="K61" s="267">
        <f t="shared" si="44"/>
        <v>80000</v>
      </c>
      <c r="L61" s="267">
        <f t="shared" si="45"/>
        <v>80000</v>
      </c>
      <c r="M61" s="166"/>
      <c r="N61" s="279">
        <v>0</v>
      </c>
      <c r="O61" s="283">
        <f t="shared" si="49"/>
        <v>0</v>
      </c>
      <c r="P61" s="283"/>
      <c r="Q61" s="279"/>
      <c r="R61" s="279"/>
      <c r="S61" s="279"/>
      <c r="T61" s="279"/>
      <c r="U61" s="267">
        <f t="shared" si="46"/>
        <v>0</v>
      </c>
      <c r="V61" s="267">
        <f t="shared" si="47"/>
        <v>0</v>
      </c>
      <c r="W61" s="165"/>
      <c r="X61"/>
    </row>
    <row r="62" spans="1:37" ht="24" hidden="1" customHeight="1">
      <c r="B62" s="1114"/>
      <c r="C62" s="268" t="s">
        <v>201</v>
      </c>
      <c r="D62" s="279">
        <v>0</v>
      </c>
      <c r="E62" s="283">
        <f>D62</f>
        <v>0</v>
      </c>
      <c r="F62" s="283"/>
      <c r="G62" s="282"/>
      <c r="H62" s="282"/>
      <c r="I62" s="279">
        <v>5</v>
      </c>
      <c r="J62" s="279">
        <v>3</v>
      </c>
      <c r="K62" s="267">
        <f t="shared" si="44"/>
        <v>80000</v>
      </c>
      <c r="L62" s="267">
        <f t="shared" si="45"/>
        <v>80000</v>
      </c>
      <c r="M62" s="166"/>
      <c r="N62" s="279">
        <v>0</v>
      </c>
      <c r="O62" s="283">
        <f t="shared" si="49"/>
        <v>0</v>
      </c>
      <c r="P62" s="283"/>
      <c r="Q62" s="279"/>
      <c r="R62" s="279"/>
      <c r="S62" s="279">
        <v>5</v>
      </c>
      <c r="T62" s="279">
        <v>3</v>
      </c>
      <c r="U62" s="267">
        <f t="shared" si="46"/>
        <v>80000</v>
      </c>
      <c r="V62" s="267">
        <f t="shared" si="47"/>
        <v>80000</v>
      </c>
      <c r="W62" s="165"/>
      <c r="X62"/>
    </row>
    <row r="63" spans="1:37" ht="24" hidden="1" customHeight="1">
      <c r="B63" s="1114"/>
      <c r="C63" s="268" t="s">
        <v>202</v>
      </c>
      <c r="D63" s="279">
        <v>0</v>
      </c>
      <c r="E63" s="283">
        <f>D63</f>
        <v>0</v>
      </c>
      <c r="F63" s="283"/>
      <c r="G63" s="282"/>
      <c r="H63" s="282"/>
      <c r="I63" s="279">
        <v>5</v>
      </c>
      <c r="J63" s="279">
        <v>3</v>
      </c>
      <c r="K63" s="267">
        <f t="shared" si="44"/>
        <v>80000</v>
      </c>
      <c r="L63" s="267">
        <f t="shared" si="45"/>
        <v>80000</v>
      </c>
      <c r="M63" s="166"/>
      <c r="N63" s="279">
        <v>0</v>
      </c>
      <c r="O63" s="283">
        <f t="shared" si="49"/>
        <v>0</v>
      </c>
      <c r="P63" s="283"/>
      <c r="Q63" s="279"/>
      <c r="R63" s="279"/>
      <c r="S63" s="279">
        <v>5</v>
      </c>
      <c r="T63" s="279">
        <v>3</v>
      </c>
      <c r="U63" s="267">
        <f t="shared" si="46"/>
        <v>80000</v>
      </c>
      <c r="V63" s="267">
        <f t="shared" si="47"/>
        <v>80000</v>
      </c>
      <c r="W63" s="165"/>
      <c r="X63"/>
    </row>
    <row r="64" spans="1:37" ht="24" hidden="1" customHeight="1">
      <c r="B64" s="1114"/>
      <c r="C64" s="278" t="s">
        <v>425</v>
      </c>
      <c r="D64" s="279">
        <v>0</v>
      </c>
      <c r="E64" s="283">
        <f t="shared" si="48"/>
        <v>0</v>
      </c>
      <c r="F64" s="283"/>
      <c r="G64" s="282"/>
      <c r="H64" s="282"/>
      <c r="I64" s="279">
        <v>5</v>
      </c>
      <c r="J64" s="279">
        <v>3</v>
      </c>
      <c r="K64" s="267">
        <f t="shared" si="44"/>
        <v>80000</v>
      </c>
      <c r="L64" s="267">
        <f t="shared" si="45"/>
        <v>80000</v>
      </c>
      <c r="M64" s="166"/>
      <c r="N64" s="279">
        <v>0</v>
      </c>
      <c r="O64" s="283">
        <f t="shared" si="49"/>
        <v>0</v>
      </c>
      <c r="P64" s="283"/>
      <c r="Q64" s="279"/>
      <c r="R64" s="279"/>
      <c r="S64" s="279">
        <v>5</v>
      </c>
      <c r="T64" s="279">
        <v>3</v>
      </c>
      <c r="U64" s="267">
        <f t="shared" si="46"/>
        <v>80000</v>
      </c>
      <c r="V64" s="267">
        <f t="shared" si="47"/>
        <v>80000</v>
      </c>
      <c r="W64" s="165"/>
      <c r="X64"/>
    </row>
    <row r="65" spans="2:24" ht="24" hidden="1" customHeight="1">
      <c r="B65" s="1114"/>
      <c r="C65" s="30"/>
      <c r="D65" s="279">
        <v>0</v>
      </c>
      <c r="E65" s="283"/>
      <c r="F65" s="283"/>
      <c r="G65" s="282"/>
      <c r="H65" s="282"/>
      <c r="I65" s="279"/>
      <c r="J65" s="279">
        <v>2</v>
      </c>
      <c r="K65" s="267"/>
      <c r="L65" s="267"/>
      <c r="M65" s="166"/>
      <c r="N65" s="279">
        <v>0</v>
      </c>
      <c r="O65" s="283">
        <f t="shared" si="49"/>
        <v>0</v>
      </c>
      <c r="P65" s="283"/>
      <c r="Q65" s="279"/>
      <c r="R65" s="279"/>
      <c r="S65" s="279"/>
      <c r="T65" s="279"/>
      <c r="U65" s="267">
        <f t="shared" si="46"/>
        <v>0</v>
      </c>
      <c r="V65" s="267">
        <f t="shared" si="47"/>
        <v>0</v>
      </c>
      <c r="W65" s="165"/>
      <c r="X65"/>
    </row>
    <row r="66" spans="2:24" ht="24" hidden="1" customHeight="1">
      <c r="B66" s="1114"/>
      <c r="C66" s="311" t="str">
        <f>C28</f>
        <v>갤럭시 A36(61이상)</v>
      </c>
      <c r="D66" s="279">
        <v>0</v>
      </c>
      <c r="E66" s="283">
        <f t="shared" si="48"/>
        <v>0</v>
      </c>
      <c r="F66" s="283"/>
      <c r="G66" s="282"/>
      <c r="H66" s="282"/>
      <c r="I66" s="279">
        <v>5</v>
      </c>
      <c r="J66" s="279">
        <v>3</v>
      </c>
      <c r="K66" s="267">
        <f>(D66+G66+I66+J66)*10000</f>
        <v>80000</v>
      </c>
      <c r="L66" s="267">
        <f>(E66+G66+I66+J66)*10000</f>
        <v>80000</v>
      </c>
      <c r="M66" s="166"/>
      <c r="N66" s="279">
        <v>0</v>
      </c>
      <c r="O66" s="283">
        <f t="shared" si="49"/>
        <v>0</v>
      </c>
      <c r="P66" s="283"/>
      <c r="Q66" s="279"/>
      <c r="R66" s="279"/>
      <c r="S66" s="279">
        <v>5</v>
      </c>
      <c r="T66" s="279">
        <v>3</v>
      </c>
      <c r="U66" s="267">
        <f t="shared" si="46"/>
        <v>80000</v>
      </c>
      <c r="V66" s="267">
        <f t="shared" si="47"/>
        <v>80000</v>
      </c>
      <c r="W66" s="165"/>
      <c r="X66"/>
    </row>
    <row r="67" spans="2:24" ht="24" hidden="1" customHeight="1">
      <c r="B67" s="1114"/>
      <c r="C67" s="176" t="s">
        <v>116</v>
      </c>
      <c r="D67" s="279">
        <v>0</v>
      </c>
      <c r="E67" s="283">
        <f t="shared" si="48"/>
        <v>0</v>
      </c>
      <c r="F67" s="283"/>
      <c r="G67" s="282"/>
      <c r="H67" s="282"/>
      <c r="I67" s="279"/>
      <c r="J67" s="279">
        <v>2</v>
      </c>
      <c r="K67" s="267">
        <f>D67+G67+I67+J67</f>
        <v>2</v>
      </c>
      <c r="L67" s="267">
        <f>E67+G67+I67+J67</f>
        <v>2</v>
      </c>
      <c r="M67" s="166"/>
      <c r="N67" s="279">
        <v>0</v>
      </c>
      <c r="O67" s="283">
        <f t="shared" si="49"/>
        <v>0</v>
      </c>
      <c r="P67" s="283"/>
      <c r="Q67" s="279"/>
      <c r="R67" s="279"/>
      <c r="S67" s="279"/>
      <c r="T67" s="279"/>
      <c r="U67" s="267">
        <f>N67+Q67+S67+T67</f>
        <v>0</v>
      </c>
      <c r="V67" s="267">
        <f>O67+Q67+S67+T67</f>
        <v>0</v>
      </c>
      <c r="W67" s="165"/>
      <c r="X67"/>
    </row>
    <row r="68" spans="2:24" ht="24" hidden="1" customHeight="1">
      <c r="B68" s="1114"/>
      <c r="C68" s="311"/>
      <c r="D68" s="279">
        <v>0</v>
      </c>
      <c r="E68" s="283"/>
      <c r="F68" s="283"/>
      <c r="G68" s="282"/>
      <c r="H68" s="282"/>
      <c r="I68" s="279"/>
      <c r="J68" s="279">
        <v>2</v>
      </c>
      <c r="K68" s="267">
        <f>(D68+G68+I68+J68)*10000</f>
        <v>20000</v>
      </c>
      <c r="L68" s="267">
        <f>(E68+G68+I68+J68)*10000</f>
        <v>20000</v>
      </c>
      <c r="M68" s="166"/>
      <c r="N68" s="279">
        <v>0</v>
      </c>
      <c r="O68" s="283"/>
      <c r="P68" s="283"/>
      <c r="Q68" s="279"/>
      <c r="R68" s="279"/>
      <c r="S68" s="279"/>
      <c r="T68" s="279"/>
      <c r="U68" s="267">
        <f>(N68+Q68+S68+T68)*10000</f>
        <v>0</v>
      </c>
      <c r="V68" s="267">
        <f>(O68+Q68+S68+T68)*10000</f>
        <v>0</v>
      </c>
      <c r="W68" s="165"/>
      <c r="X68"/>
    </row>
    <row r="69" spans="2:24" ht="24" hidden="1" customHeight="1">
      <c r="B69" s="1114"/>
      <c r="C69" s="311" t="str">
        <f>C31</f>
        <v>점프4 M366 (61이상)</v>
      </c>
      <c r="D69" s="279">
        <v>0</v>
      </c>
      <c r="E69" s="283">
        <f t="shared" si="48"/>
        <v>0</v>
      </c>
      <c r="F69" s="283"/>
      <c r="G69" s="282"/>
      <c r="H69" s="282"/>
      <c r="I69" s="279">
        <v>5</v>
      </c>
      <c r="J69" s="279">
        <v>3</v>
      </c>
      <c r="K69" s="267">
        <f>(D69+G69+I69+J69)*10000</f>
        <v>80000</v>
      </c>
      <c r="L69" s="267">
        <f>(E69+G69+I69+J69)*10000</f>
        <v>80000</v>
      </c>
      <c r="M69" s="166"/>
      <c r="N69" s="279">
        <v>0</v>
      </c>
      <c r="O69" s="283">
        <f t="shared" si="49"/>
        <v>0</v>
      </c>
      <c r="P69" s="283"/>
      <c r="Q69" s="279"/>
      <c r="R69" s="279"/>
      <c r="S69" s="279">
        <v>5</v>
      </c>
      <c r="T69" s="279">
        <v>3</v>
      </c>
      <c r="U69" s="267">
        <f>(N69+Q69+S69+T69)*10000</f>
        <v>80000</v>
      </c>
      <c r="V69" s="267">
        <f>(O69+Q69+S69+T69)*10000</f>
        <v>80000</v>
      </c>
      <c r="W69" s="165"/>
      <c r="X69"/>
    </row>
    <row r="70" spans="2:24" ht="24" hidden="1" customHeight="1">
      <c r="B70" s="1114"/>
      <c r="C70" s="176" t="s">
        <v>135</v>
      </c>
      <c r="D70" s="279"/>
      <c r="E70" s="279"/>
      <c r="F70" s="279"/>
      <c r="G70" s="279"/>
      <c r="H70" s="279"/>
      <c r="I70" s="279"/>
      <c r="J70" s="281"/>
      <c r="K70" s="267">
        <f>D70+G70+I70</f>
        <v>0</v>
      </c>
      <c r="L70" s="267">
        <f>E70+G70+I70+J70</f>
        <v>0</v>
      </c>
      <c r="M70" s="166"/>
      <c r="N70" s="279"/>
      <c r="O70" s="279"/>
      <c r="P70" s="279"/>
      <c r="Q70" s="279"/>
      <c r="R70" s="279"/>
      <c r="S70" s="279"/>
      <c r="T70" s="281"/>
      <c r="U70" s="267">
        <f>N70+Q70+S70+T70</f>
        <v>0</v>
      </c>
      <c r="V70" s="267">
        <f>O70+Q70+S70+T70</f>
        <v>0</v>
      </c>
      <c r="W70" s="165"/>
      <c r="X70"/>
    </row>
    <row r="71" spans="2:24" ht="24" hidden="1" customHeight="1">
      <c r="B71" s="1114"/>
      <c r="C71" s="176" t="s">
        <v>255</v>
      </c>
      <c r="D71" s="279"/>
      <c r="E71" s="279"/>
      <c r="F71" s="279"/>
      <c r="G71" s="279"/>
      <c r="H71" s="279"/>
      <c r="I71" s="279"/>
      <c r="J71" s="281"/>
      <c r="K71" s="267">
        <f>D71+G71+I71</f>
        <v>0</v>
      </c>
      <c r="L71" s="267">
        <f>E71+G71+I71+J71</f>
        <v>0</v>
      </c>
      <c r="M71" s="166"/>
      <c r="N71" s="280"/>
      <c r="O71" s="279"/>
      <c r="P71" s="279"/>
      <c r="Q71" s="279"/>
      <c r="R71" s="279"/>
      <c r="S71" s="279"/>
      <c r="T71" s="281"/>
      <c r="U71" s="267">
        <f>N71+Q71+S71+T71</f>
        <v>0</v>
      </c>
      <c r="V71" s="267">
        <f>O71+Q71+S71+T71</f>
        <v>0</v>
      </c>
      <c r="W71" s="165"/>
      <c r="X71"/>
    </row>
    <row r="72" spans="2:24" ht="24" hidden="1" customHeight="1">
      <c r="B72" s="1114"/>
      <c r="C72" s="30"/>
      <c r="D72" s="279"/>
      <c r="E72" s="279"/>
      <c r="F72" s="279"/>
      <c r="G72" s="279"/>
      <c r="H72" s="279"/>
      <c r="I72" s="279"/>
      <c r="J72" s="281"/>
      <c r="K72" s="267">
        <f>D72+G72+I72</f>
        <v>0</v>
      </c>
      <c r="L72" s="267">
        <f>E72+G72+I72+J72</f>
        <v>0</v>
      </c>
      <c r="M72" s="166"/>
      <c r="N72" s="279"/>
      <c r="O72" s="279"/>
      <c r="P72" s="279"/>
      <c r="Q72" s="279"/>
      <c r="R72" s="279"/>
      <c r="S72" s="279"/>
      <c r="T72" s="281"/>
      <c r="U72" s="267">
        <f>N72+Q72+S72+T72</f>
        <v>0</v>
      </c>
      <c r="V72" s="267">
        <f>O72+Q72+S72+T72</f>
        <v>0</v>
      </c>
      <c r="W72" s="165"/>
      <c r="X72"/>
    </row>
    <row r="73" spans="2:24" ht="24" hidden="1" customHeight="1">
      <c r="B73" s="1115" t="s">
        <v>151</v>
      </c>
      <c r="C73" s="1058" t="s">
        <v>50</v>
      </c>
      <c r="D73" s="1060" t="s">
        <v>483</v>
      </c>
      <c r="E73" s="1060"/>
      <c r="F73" s="688"/>
      <c r="G73" s="1068" t="s">
        <v>144</v>
      </c>
      <c r="H73" s="1160"/>
      <c r="I73" s="1069"/>
      <c r="J73" s="171"/>
      <c r="K73" s="1062" t="s">
        <v>148</v>
      </c>
      <c r="L73" s="1064" t="s">
        <v>149</v>
      </c>
      <c r="M73" s="166"/>
      <c r="N73" s="1060" t="s">
        <v>143</v>
      </c>
      <c r="O73" s="1060"/>
      <c r="P73" s="329"/>
      <c r="Q73" s="1061" t="s">
        <v>144</v>
      </c>
      <c r="R73" s="1061"/>
      <c r="S73" s="1061"/>
      <c r="T73" s="171"/>
      <c r="U73" s="1062" t="s">
        <v>148</v>
      </c>
      <c r="V73" s="1064" t="s">
        <v>149</v>
      </c>
      <c r="W73" s="193"/>
      <c r="X73"/>
    </row>
    <row r="74" spans="2:24" ht="24" hidden="1" customHeight="1">
      <c r="B74" s="1116"/>
      <c r="C74" s="1059"/>
      <c r="D74" s="169" t="s">
        <v>142</v>
      </c>
      <c r="E74" s="170" t="s">
        <v>507</v>
      </c>
      <c r="F74" s="170"/>
      <c r="G74" s="171" t="s">
        <v>145</v>
      </c>
      <c r="H74" s="171"/>
      <c r="I74" s="171" t="s">
        <v>137</v>
      </c>
      <c r="J74" s="171" t="s">
        <v>259</v>
      </c>
      <c r="K74" s="1063"/>
      <c r="L74" s="1065"/>
      <c r="M74" s="166"/>
      <c r="N74" s="169" t="s">
        <v>142</v>
      </c>
      <c r="O74" s="170" t="s">
        <v>147</v>
      </c>
      <c r="P74" s="170"/>
      <c r="Q74" s="171" t="s">
        <v>145</v>
      </c>
      <c r="R74" s="171"/>
      <c r="S74" s="171" t="s">
        <v>137</v>
      </c>
      <c r="T74" s="171" t="s">
        <v>259</v>
      </c>
      <c r="U74" s="1063"/>
      <c r="V74" s="1065"/>
      <c r="W74" s="194"/>
      <c r="X74"/>
    </row>
    <row r="75" spans="2:24" ht="24" hidden="1" customHeight="1">
      <c r="B75" s="1116"/>
      <c r="C75" s="284" t="s">
        <v>447</v>
      </c>
      <c r="D75" s="281">
        <v>0</v>
      </c>
      <c r="E75" s="283">
        <f>D75</f>
        <v>0</v>
      </c>
      <c r="F75" s="283"/>
      <c r="G75" s="282"/>
      <c r="H75" s="282"/>
      <c r="I75" s="281">
        <v>5</v>
      </c>
      <c r="J75" s="279">
        <v>3</v>
      </c>
      <c r="K75" s="267">
        <f>(D75+G75+I75+J75)*10000</f>
        <v>80000</v>
      </c>
      <c r="L75" s="267">
        <f>(E75+G75+I75+J75)*10000</f>
        <v>80000</v>
      </c>
      <c r="M75" s="166"/>
      <c r="N75" s="281">
        <v>0</v>
      </c>
      <c r="O75" s="283">
        <f>N75</f>
        <v>0</v>
      </c>
      <c r="P75" s="283"/>
      <c r="Q75" s="281"/>
      <c r="R75" s="281"/>
      <c r="S75" s="279">
        <v>5</v>
      </c>
      <c r="T75" s="279">
        <v>3</v>
      </c>
      <c r="U75" s="267">
        <f>(N75+Q75+S75+T75)*10000</f>
        <v>80000</v>
      </c>
      <c r="V75" s="267">
        <f>(O75+Q75+S75+T75)*10000</f>
        <v>80000</v>
      </c>
      <c r="W75" s="165"/>
      <c r="X75"/>
    </row>
    <row r="76" spans="2:24" ht="24" hidden="1" customHeight="1">
      <c r="B76" s="1116"/>
      <c r="C76" s="284" t="s">
        <v>183</v>
      </c>
      <c r="D76" s="281"/>
      <c r="E76" s="283">
        <f>D76</f>
        <v>0</v>
      </c>
      <c r="F76" s="283"/>
      <c r="G76" s="281"/>
      <c r="H76" s="281"/>
      <c r="I76" s="281"/>
      <c r="J76" s="279">
        <v>3</v>
      </c>
      <c r="K76" s="267">
        <f>(D76+G76+I76+J76)*10000</f>
        <v>30000</v>
      </c>
      <c r="L76" s="267">
        <f>(E76+G76+I76+J76)*10000</f>
        <v>30000</v>
      </c>
      <c r="M76" s="166"/>
      <c r="N76" s="281"/>
      <c r="O76" s="283">
        <f>N76</f>
        <v>0</v>
      </c>
      <c r="P76" s="283"/>
      <c r="Q76" s="281"/>
      <c r="R76" s="281"/>
      <c r="S76" s="281">
        <v>5</v>
      </c>
      <c r="T76" s="279"/>
      <c r="U76" s="267">
        <f>(N76+Q76+S76+T76)*10000</f>
        <v>50000</v>
      </c>
      <c r="V76" s="267">
        <f>(O76+Q76+S76+T76)*10000</f>
        <v>50000</v>
      </c>
      <c r="W76" s="165"/>
      <c r="X76"/>
    </row>
    <row r="77" spans="2:24" ht="24" hidden="1" customHeight="1">
      <c r="B77" s="1116"/>
      <c r="C77" s="284" t="s">
        <v>185</v>
      </c>
      <c r="D77" s="281"/>
      <c r="E77" s="283">
        <f>D77</f>
        <v>0</v>
      </c>
      <c r="F77" s="283"/>
      <c r="G77" s="281"/>
      <c r="H77" s="281"/>
      <c r="I77" s="281">
        <v>5</v>
      </c>
      <c r="J77" s="279">
        <v>3</v>
      </c>
      <c r="K77" s="267">
        <f>(D77+G77+I77+J77)*10000</f>
        <v>80000</v>
      </c>
      <c r="L77" s="267">
        <f>(E77+G77+I77+J77)*10000</f>
        <v>80000</v>
      </c>
      <c r="M77" s="166"/>
      <c r="N77" s="281"/>
      <c r="O77" s="283">
        <f>N77</f>
        <v>0</v>
      </c>
      <c r="P77" s="283"/>
      <c r="Q77" s="281"/>
      <c r="R77" s="281"/>
      <c r="S77" s="281"/>
      <c r="T77" s="279"/>
      <c r="U77" s="267">
        <f>(N77+Q77+S77+T77)*10000</f>
        <v>0</v>
      </c>
      <c r="V77" s="267">
        <f>(O77+Q77+S77+T77)*10000</f>
        <v>0</v>
      </c>
      <c r="W77" s="165"/>
      <c r="X77"/>
    </row>
    <row r="78" spans="2:24" ht="24" hidden="1" customHeight="1" thickBot="1">
      <c r="B78" s="1116"/>
      <c r="C78" s="285" t="s">
        <v>250</v>
      </c>
      <c r="D78" s="281"/>
      <c r="E78" s="283">
        <f>D78</f>
        <v>0</v>
      </c>
      <c r="F78" s="283"/>
      <c r="G78" s="281"/>
      <c r="H78" s="281"/>
      <c r="I78" s="281"/>
      <c r="J78" s="279">
        <v>3</v>
      </c>
      <c r="K78" s="267">
        <f>(D78+G78+I78+J78)*10000</f>
        <v>30000</v>
      </c>
      <c r="L78" s="267">
        <f>(E78+G78+I78+J78)*10000</f>
        <v>30000</v>
      </c>
      <c r="M78" s="166"/>
      <c r="N78" s="281"/>
      <c r="O78" s="283">
        <f>N78</f>
        <v>0</v>
      </c>
      <c r="P78" s="283"/>
      <c r="Q78" s="281"/>
      <c r="R78" s="281"/>
      <c r="S78" s="281"/>
      <c r="T78" s="279"/>
      <c r="U78" s="267">
        <f>(N78+Q78+S78+T78)*10000</f>
        <v>0</v>
      </c>
      <c r="V78" s="267">
        <f>(O78+Q78+S78+T78)*10000</f>
        <v>0</v>
      </c>
      <c r="W78" s="165"/>
      <c r="X78"/>
    </row>
    <row r="79" spans="2:24" ht="24" customHeight="1">
      <c r="X79"/>
    </row>
    <row r="80" spans="2:24" ht="24" customHeight="1">
      <c r="B80" s="1113" t="s">
        <v>5</v>
      </c>
      <c r="C80" s="1163" t="s">
        <v>156</v>
      </c>
      <c r="D80" s="1166" t="s">
        <v>195</v>
      </c>
      <c r="E80" s="1167"/>
      <c r="F80" s="1167"/>
      <c r="G80" s="1167"/>
      <c r="H80" s="1167"/>
      <c r="I80" s="1167"/>
      <c r="J80" s="1167"/>
      <c r="K80" s="1167"/>
      <c r="L80" s="1168"/>
      <c r="M80" s="167"/>
      <c r="N80" s="1166" t="s">
        <v>196</v>
      </c>
      <c r="O80" s="1167"/>
      <c r="P80" s="1167"/>
      <c r="Q80" s="1167"/>
      <c r="R80" s="1167"/>
      <c r="S80" s="1167"/>
      <c r="T80" s="1167"/>
      <c r="U80" s="1167"/>
      <c r="V80" s="1168"/>
      <c r="W80" s="192"/>
      <c r="X80"/>
    </row>
    <row r="81" spans="2:24" ht="24" customHeight="1">
      <c r="B81" s="1114"/>
      <c r="C81" s="1164"/>
      <c r="D81" s="1169"/>
      <c r="E81" s="1170"/>
      <c r="F81" s="1170"/>
      <c r="G81" s="1170"/>
      <c r="H81" s="1170"/>
      <c r="I81" s="1170"/>
      <c r="J81" s="1170"/>
      <c r="K81" s="1170"/>
      <c r="L81" s="1171"/>
      <c r="M81" s="167"/>
      <c r="N81" s="1169"/>
      <c r="O81" s="1170"/>
      <c r="P81" s="1170"/>
      <c r="Q81" s="1170"/>
      <c r="R81" s="1170"/>
      <c r="S81" s="1170"/>
      <c r="T81" s="1170"/>
      <c r="U81" s="1170"/>
      <c r="V81" s="1171"/>
      <c r="W81" s="192"/>
      <c r="X81"/>
    </row>
    <row r="82" spans="2:24" ht="24" customHeight="1">
      <c r="B82" s="1114"/>
      <c r="C82" s="1164"/>
      <c r="D82" s="1169"/>
      <c r="E82" s="1170"/>
      <c r="F82" s="1170"/>
      <c r="G82" s="1170"/>
      <c r="H82" s="1170"/>
      <c r="I82" s="1170"/>
      <c r="J82" s="1170"/>
      <c r="K82" s="1170"/>
      <c r="L82" s="1171"/>
      <c r="M82" s="167"/>
      <c r="N82" s="1169"/>
      <c r="O82" s="1170"/>
      <c r="P82" s="1170"/>
      <c r="Q82" s="1170"/>
      <c r="R82" s="1170"/>
      <c r="S82" s="1170"/>
      <c r="T82" s="1170"/>
      <c r="U82" s="1170"/>
      <c r="V82" s="1171"/>
      <c r="W82" s="192"/>
      <c r="X82"/>
    </row>
    <row r="83" spans="2:24" ht="24" customHeight="1">
      <c r="B83" s="1114"/>
      <c r="C83" s="1165"/>
      <c r="D83" s="1172"/>
      <c r="E83" s="1173"/>
      <c r="F83" s="1173"/>
      <c r="G83" s="1173"/>
      <c r="H83" s="1173"/>
      <c r="I83" s="1173"/>
      <c r="J83" s="1173"/>
      <c r="K83" s="1173"/>
      <c r="L83" s="1174"/>
      <c r="M83" s="167"/>
      <c r="N83" s="1172"/>
      <c r="O83" s="1173"/>
      <c r="P83" s="1173"/>
      <c r="Q83" s="1173"/>
      <c r="R83" s="1173"/>
      <c r="S83" s="1173"/>
      <c r="T83" s="1173"/>
      <c r="U83" s="1173"/>
      <c r="V83" s="1174"/>
      <c r="W83" s="192"/>
      <c r="X83"/>
    </row>
    <row r="84" spans="2:24" ht="24" customHeight="1">
      <c r="B84" s="1114"/>
      <c r="C84" s="1066" t="s">
        <v>50</v>
      </c>
      <c r="D84" s="1060" t="s">
        <v>143</v>
      </c>
      <c r="E84" s="1060"/>
      <c r="F84" s="643" t="s">
        <v>140</v>
      </c>
      <c r="G84" s="1068" t="s">
        <v>144</v>
      </c>
      <c r="H84" s="1160"/>
      <c r="I84" s="1160"/>
      <c r="J84" s="1069"/>
      <c r="K84" s="1062" t="s">
        <v>148</v>
      </c>
      <c r="L84" s="1064" t="s">
        <v>149</v>
      </c>
      <c r="M84" s="166"/>
      <c r="N84" s="1060" t="s">
        <v>143</v>
      </c>
      <c r="O84" s="1060"/>
      <c r="P84" s="643" t="s">
        <v>140</v>
      </c>
      <c r="Q84" s="1068" t="s">
        <v>144</v>
      </c>
      <c r="R84" s="1160"/>
      <c r="S84" s="1160"/>
      <c r="T84" s="1069"/>
      <c r="U84" s="1062" t="s">
        <v>148</v>
      </c>
      <c r="V84" s="1064" t="s">
        <v>149</v>
      </c>
      <c r="W84" s="193"/>
      <c r="X84"/>
    </row>
    <row r="85" spans="2:24" ht="24" customHeight="1">
      <c r="B85" s="1114"/>
      <c r="C85" s="1067"/>
      <c r="D85" s="169" t="s">
        <v>142</v>
      </c>
      <c r="E85" s="170" t="s">
        <v>147</v>
      </c>
      <c r="F85" s="322" t="s">
        <v>302</v>
      </c>
      <c r="G85" s="171" t="s">
        <v>741</v>
      </c>
      <c r="H85" s="171"/>
      <c r="I85" s="171" t="s">
        <v>146</v>
      </c>
      <c r="J85" s="171"/>
      <c r="K85" s="1063"/>
      <c r="L85" s="1065"/>
      <c r="M85" s="166"/>
      <c r="N85" s="169" t="s">
        <v>142</v>
      </c>
      <c r="O85" s="170" t="s">
        <v>147</v>
      </c>
      <c r="P85" s="322" t="s">
        <v>302</v>
      </c>
      <c r="Q85" s="171"/>
      <c r="R85" s="171"/>
      <c r="S85" s="171" t="s">
        <v>146</v>
      </c>
      <c r="T85" s="171"/>
      <c r="U85" s="1063"/>
      <c r="V85" s="1065"/>
      <c r="W85" s="194"/>
      <c r="X85"/>
    </row>
    <row r="86" spans="2:24" ht="24" customHeight="1">
      <c r="B86" s="1114"/>
      <c r="C86" s="174" t="str">
        <f>입력용!C13</f>
        <v>갤럭시 Z폴드7</v>
      </c>
      <c r="D86" s="279">
        <v>48</v>
      </c>
      <c r="E86" s="283">
        <f>D86</f>
        <v>48</v>
      </c>
      <c r="F86" s="279">
        <v>3</v>
      </c>
      <c r="G86" s="279"/>
      <c r="H86" s="279"/>
      <c r="I86" s="279">
        <v>6</v>
      </c>
      <c r="J86" s="279"/>
      <c r="K86" s="267">
        <f>(D86+H86+G86+I86+J86)*10000</f>
        <v>540000</v>
      </c>
      <c r="L86" s="267">
        <f>(E86+F86+G86+I86+J86+H86)*10000</f>
        <v>570000</v>
      </c>
      <c r="M86" s="166"/>
      <c r="N86" s="279">
        <v>54</v>
      </c>
      <c r="O86" s="283">
        <f>N86</f>
        <v>54</v>
      </c>
      <c r="P86" s="279">
        <v>3</v>
      </c>
      <c r="Q86" s="279"/>
      <c r="R86" s="279"/>
      <c r="S86" s="279">
        <v>6</v>
      </c>
      <c r="T86" s="279"/>
      <c r="U86" s="267">
        <f>(N86+Q86+S86+T86+R86)*10000</f>
        <v>600000</v>
      </c>
      <c r="V86" s="267">
        <f>(O86+P86+Q86+S86+T86+R86)*10000</f>
        <v>630000</v>
      </c>
      <c r="W86" s="165"/>
      <c r="X86"/>
    </row>
    <row r="87" spans="2:24" ht="24" customHeight="1">
      <c r="B87" s="1114"/>
      <c r="C87" s="174" t="str">
        <f>입력용!C14</f>
        <v>갤럭시 Z플립7_256G</v>
      </c>
      <c r="D87" s="279">
        <v>48</v>
      </c>
      <c r="E87" s="283">
        <f t="shared" ref="E87:E104" si="51">D87</f>
        <v>48</v>
      </c>
      <c r="F87" s="279">
        <v>3</v>
      </c>
      <c r="G87" s="279"/>
      <c r="H87" s="279"/>
      <c r="I87" s="279">
        <v>6</v>
      </c>
      <c r="J87" s="279"/>
      <c r="K87" s="267">
        <f t="shared" ref="K87:K109" si="52">(D87+H87+G87+I87+J87)*10000</f>
        <v>540000</v>
      </c>
      <c r="L87" s="267">
        <f t="shared" ref="L87:L109" si="53">(E87+F87+G87+I87+J87+H87)*10000</f>
        <v>570000</v>
      </c>
      <c r="M87" s="166"/>
      <c r="N87" s="279">
        <v>54</v>
      </c>
      <c r="O87" s="283">
        <f t="shared" ref="O87:O109" si="54">N87</f>
        <v>54</v>
      </c>
      <c r="P87" s="279">
        <v>3</v>
      </c>
      <c r="Q87" s="279"/>
      <c r="R87" s="279"/>
      <c r="S87" s="279">
        <v>6</v>
      </c>
      <c r="T87" s="279"/>
      <c r="U87" s="267">
        <f>(N87+Q87+S87+T87+R87)*10000</f>
        <v>600000</v>
      </c>
      <c r="V87" s="267">
        <f t="shared" ref="V87:V109" si="55">(O87+P87+Q87+S87+T87+R87)*10000</f>
        <v>630000</v>
      </c>
      <c r="W87" s="165"/>
      <c r="X87"/>
    </row>
    <row r="88" spans="2:24" ht="24" customHeight="1">
      <c r="B88" s="1114"/>
      <c r="C88" s="174" t="str">
        <f>입력용!C15</f>
        <v>갤럭시 Z플립7_512G</v>
      </c>
      <c r="D88" s="279">
        <v>48</v>
      </c>
      <c r="E88" s="283">
        <f t="shared" si="51"/>
        <v>48</v>
      </c>
      <c r="F88" s="279">
        <v>3</v>
      </c>
      <c r="G88" s="279"/>
      <c r="H88" s="279"/>
      <c r="I88" s="279">
        <v>6</v>
      </c>
      <c r="J88" s="279"/>
      <c r="K88" s="267">
        <f t="shared" si="52"/>
        <v>540000</v>
      </c>
      <c r="L88" s="267">
        <f t="shared" si="53"/>
        <v>570000</v>
      </c>
      <c r="M88" s="166"/>
      <c r="N88" s="279">
        <v>54</v>
      </c>
      <c r="O88" s="283">
        <f t="shared" si="54"/>
        <v>54</v>
      </c>
      <c r="P88" s="279">
        <v>3</v>
      </c>
      <c r="Q88" s="279"/>
      <c r="R88" s="279"/>
      <c r="S88" s="279">
        <v>6</v>
      </c>
      <c r="T88" s="279"/>
      <c r="U88" s="267">
        <f t="shared" ref="U88:U109" si="56">(N88+Q88+S88+T88+R88)*10000</f>
        <v>600000</v>
      </c>
      <c r="V88" s="267">
        <f>(O88+P88+Q88+S88+T88+R88)*10000</f>
        <v>630000</v>
      </c>
      <c r="W88" s="165"/>
      <c r="X88"/>
    </row>
    <row r="89" spans="2:24" ht="24" customHeight="1">
      <c r="B89" s="1114"/>
      <c r="C89" s="287" t="s">
        <v>714</v>
      </c>
      <c r="D89" s="279">
        <v>44</v>
      </c>
      <c r="E89" s="283">
        <f t="shared" si="51"/>
        <v>44</v>
      </c>
      <c r="F89" s="279">
        <v>3</v>
      </c>
      <c r="G89" s="279"/>
      <c r="H89" s="279"/>
      <c r="I89" s="279">
        <v>6</v>
      </c>
      <c r="J89" s="279"/>
      <c r="K89" s="267">
        <f t="shared" si="52"/>
        <v>500000</v>
      </c>
      <c r="L89" s="267">
        <f t="shared" si="53"/>
        <v>530000</v>
      </c>
      <c r="M89" s="166"/>
      <c r="N89" s="279">
        <v>43</v>
      </c>
      <c r="O89" s="283">
        <f t="shared" si="54"/>
        <v>43</v>
      </c>
      <c r="P89" s="279">
        <v>3</v>
      </c>
      <c r="Q89" s="279"/>
      <c r="R89" s="279"/>
      <c r="S89" s="279">
        <v>6</v>
      </c>
      <c r="T89" s="279"/>
      <c r="U89" s="267">
        <f t="shared" si="56"/>
        <v>490000</v>
      </c>
      <c r="V89" s="267">
        <f t="shared" ref="V89:V91" si="57">(O89+P89+Q89+S89+T89+R89)*10000</f>
        <v>520000</v>
      </c>
      <c r="W89" s="165"/>
      <c r="X89"/>
    </row>
    <row r="90" spans="2:24" ht="24" customHeight="1">
      <c r="B90" s="1114"/>
      <c r="C90" s="287" t="s">
        <v>715</v>
      </c>
      <c r="D90" s="279">
        <v>44</v>
      </c>
      <c r="E90" s="283">
        <f t="shared" si="51"/>
        <v>44</v>
      </c>
      <c r="F90" s="279">
        <v>3</v>
      </c>
      <c r="G90" s="279"/>
      <c r="H90" s="279"/>
      <c r="I90" s="279">
        <v>6</v>
      </c>
      <c r="J90" s="279"/>
      <c r="K90" s="267">
        <f t="shared" si="52"/>
        <v>500000</v>
      </c>
      <c r="L90" s="267">
        <f t="shared" si="53"/>
        <v>530000</v>
      </c>
      <c r="M90" s="166"/>
      <c r="N90" s="279">
        <v>43</v>
      </c>
      <c r="O90" s="283">
        <f t="shared" si="54"/>
        <v>43</v>
      </c>
      <c r="P90" s="279">
        <v>3</v>
      </c>
      <c r="Q90" s="279"/>
      <c r="R90" s="279"/>
      <c r="S90" s="279">
        <v>6</v>
      </c>
      <c r="T90" s="279"/>
      <c r="U90" s="267">
        <f t="shared" si="56"/>
        <v>490000</v>
      </c>
      <c r="V90" s="267">
        <f t="shared" si="57"/>
        <v>520000</v>
      </c>
      <c r="W90" s="165"/>
      <c r="X90"/>
    </row>
    <row r="91" spans="2:24" ht="24" customHeight="1">
      <c r="B91" s="1114"/>
      <c r="C91" s="287" t="s">
        <v>716</v>
      </c>
      <c r="D91" s="279">
        <v>44</v>
      </c>
      <c r="E91" s="283">
        <f t="shared" si="51"/>
        <v>44</v>
      </c>
      <c r="F91" s="279">
        <v>3</v>
      </c>
      <c r="G91" s="279"/>
      <c r="H91" s="279"/>
      <c r="I91" s="279"/>
      <c r="J91" s="279"/>
      <c r="K91" s="267">
        <f t="shared" si="52"/>
        <v>440000</v>
      </c>
      <c r="L91" s="267">
        <f t="shared" si="53"/>
        <v>470000</v>
      </c>
      <c r="M91" s="166"/>
      <c r="N91" s="279">
        <v>43</v>
      </c>
      <c r="O91" s="283">
        <f t="shared" si="54"/>
        <v>43</v>
      </c>
      <c r="P91" s="279">
        <v>3</v>
      </c>
      <c r="Q91" s="279"/>
      <c r="R91" s="279"/>
      <c r="S91" s="279"/>
      <c r="T91" s="279"/>
      <c r="U91" s="267">
        <f t="shared" si="56"/>
        <v>430000</v>
      </c>
      <c r="V91" s="267">
        <f t="shared" si="57"/>
        <v>460000</v>
      </c>
      <c r="W91" s="165"/>
      <c r="X91"/>
    </row>
    <row r="92" spans="2:24" ht="24" customHeight="1">
      <c r="B92" s="1114"/>
      <c r="C92" s="174" t="str">
        <f>입력용!C19</f>
        <v>갤럭시 S25</v>
      </c>
      <c r="D92" s="279">
        <v>41</v>
      </c>
      <c r="E92" s="283">
        <f t="shared" si="51"/>
        <v>41</v>
      </c>
      <c r="F92" s="279">
        <v>3</v>
      </c>
      <c r="G92" s="279"/>
      <c r="H92" s="279"/>
      <c r="I92" s="279">
        <v>6</v>
      </c>
      <c r="J92" s="279"/>
      <c r="K92" s="267">
        <f t="shared" si="52"/>
        <v>470000</v>
      </c>
      <c r="L92" s="267">
        <f t="shared" si="53"/>
        <v>500000</v>
      </c>
      <c r="M92" s="166"/>
      <c r="N92" s="279">
        <v>31</v>
      </c>
      <c r="O92" s="283">
        <f t="shared" si="54"/>
        <v>31</v>
      </c>
      <c r="P92" s="279">
        <v>3</v>
      </c>
      <c r="Q92" s="279"/>
      <c r="R92" s="279"/>
      <c r="S92" s="279">
        <v>6</v>
      </c>
      <c r="T92" s="279"/>
      <c r="U92" s="267">
        <f t="shared" si="56"/>
        <v>370000</v>
      </c>
      <c r="V92" s="267">
        <f t="shared" si="55"/>
        <v>400000</v>
      </c>
      <c r="W92" s="165"/>
      <c r="X92"/>
    </row>
    <row r="93" spans="2:24" ht="24" customHeight="1">
      <c r="B93" s="1114"/>
      <c r="C93" s="241" t="s">
        <v>253</v>
      </c>
      <c r="D93" s="279"/>
      <c r="E93" s="283">
        <f t="shared" si="51"/>
        <v>0</v>
      </c>
      <c r="F93" s="279"/>
      <c r="G93" s="279"/>
      <c r="H93" s="279"/>
      <c r="I93" s="279"/>
      <c r="J93" s="279"/>
      <c r="K93" s="267">
        <f t="shared" si="52"/>
        <v>0</v>
      </c>
      <c r="L93" s="267">
        <f t="shared" si="53"/>
        <v>0</v>
      </c>
      <c r="M93" s="166"/>
      <c r="N93" s="279"/>
      <c r="O93" s="283">
        <f t="shared" si="54"/>
        <v>0</v>
      </c>
      <c r="P93" s="279"/>
      <c r="Q93" s="279"/>
      <c r="R93" s="279"/>
      <c r="S93" s="279"/>
      <c r="T93" s="279"/>
      <c r="U93" s="267">
        <f t="shared" si="56"/>
        <v>0</v>
      </c>
      <c r="V93" s="267">
        <f>(O93+P93+Q93+S93+T93+R93)*10000</f>
        <v>0</v>
      </c>
      <c r="W93" s="165"/>
      <c r="X93"/>
    </row>
    <row r="94" spans="2:24" ht="24" customHeight="1">
      <c r="B94" s="1114"/>
      <c r="C94" s="241" t="s">
        <v>254</v>
      </c>
      <c r="D94" s="279">
        <v>41</v>
      </c>
      <c r="E94" s="283">
        <f t="shared" si="51"/>
        <v>41</v>
      </c>
      <c r="F94" s="279">
        <v>3</v>
      </c>
      <c r="G94" s="279"/>
      <c r="H94" s="279"/>
      <c r="I94" s="279">
        <v>6</v>
      </c>
      <c r="J94" s="279"/>
      <c r="K94" s="267">
        <f t="shared" si="52"/>
        <v>470000</v>
      </c>
      <c r="L94" s="267">
        <f t="shared" si="53"/>
        <v>500000</v>
      </c>
      <c r="M94" s="166"/>
      <c r="N94" s="279">
        <v>31</v>
      </c>
      <c r="O94" s="283">
        <f t="shared" si="54"/>
        <v>31</v>
      </c>
      <c r="P94" s="279">
        <v>3</v>
      </c>
      <c r="Q94" s="279"/>
      <c r="R94" s="279"/>
      <c r="S94" s="279">
        <v>6</v>
      </c>
      <c r="T94" s="279"/>
      <c r="U94" s="267">
        <f t="shared" si="56"/>
        <v>370000</v>
      </c>
      <c r="V94" s="267">
        <f t="shared" si="55"/>
        <v>400000</v>
      </c>
      <c r="W94" s="165"/>
      <c r="X94"/>
    </row>
    <row r="95" spans="2:24" ht="24" customHeight="1">
      <c r="B95" s="1114"/>
      <c r="C95" s="241" t="s">
        <v>264</v>
      </c>
      <c r="D95" s="279">
        <v>50</v>
      </c>
      <c r="E95" s="283">
        <f t="shared" si="51"/>
        <v>50</v>
      </c>
      <c r="F95" s="279">
        <v>3</v>
      </c>
      <c r="G95" s="279"/>
      <c r="H95" s="279"/>
      <c r="I95" s="279">
        <v>6</v>
      </c>
      <c r="J95" s="279"/>
      <c r="K95" s="267">
        <f t="shared" si="52"/>
        <v>560000</v>
      </c>
      <c r="L95" s="267">
        <f t="shared" si="53"/>
        <v>590000</v>
      </c>
      <c r="M95" s="166"/>
      <c r="N95" s="279">
        <v>57</v>
      </c>
      <c r="O95" s="283">
        <f t="shared" si="54"/>
        <v>57</v>
      </c>
      <c r="P95" s="279">
        <v>3</v>
      </c>
      <c r="Q95" s="279"/>
      <c r="R95" s="279"/>
      <c r="S95" s="279">
        <v>6</v>
      </c>
      <c r="T95" s="279"/>
      <c r="U95" s="267">
        <f t="shared" si="56"/>
        <v>630000</v>
      </c>
      <c r="V95" s="267">
        <f t="shared" si="55"/>
        <v>660000</v>
      </c>
      <c r="W95" s="165"/>
      <c r="X95"/>
    </row>
    <row r="96" spans="2:24" ht="24" customHeight="1">
      <c r="B96" s="1114"/>
      <c r="C96" s="242" t="s">
        <v>419</v>
      </c>
      <c r="D96" s="279">
        <v>57</v>
      </c>
      <c r="E96" s="283">
        <f t="shared" si="51"/>
        <v>57</v>
      </c>
      <c r="F96" s="279">
        <v>3</v>
      </c>
      <c r="G96" s="279"/>
      <c r="H96" s="279"/>
      <c r="I96" s="279">
        <v>6</v>
      </c>
      <c r="J96" s="279"/>
      <c r="K96" s="267">
        <f t="shared" si="52"/>
        <v>630000</v>
      </c>
      <c r="L96" s="267">
        <f t="shared" si="53"/>
        <v>660000</v>
      </c>
      <c r="M96" s="166"/>
      <c r="N96" s="279">
        <v>29</v>
      </c>
      <c r="O96" s="283">
        <f t="shared" si="54"/>
        <v>29</v>
      </c>
      <c r="P96" s="279">
        <v>3</v>
      </c>
      <c r="Q96" s="279"/>
      <c r="R96" s="279"/>
      <c r="S96" s="279">
        <v>6</v>
      </c>
      <c r="T96" s="279"/>
      <c r="U96" s="267">
        <f t="shared" si="56"/>
        <v>350000</v>
      </c>
      <c r="V96" s="267">
        <f t="shared" si="55"/>
        <v>380000</v>
      </c>
      <c r="W96" s="165"/>
      <c r="X96"/>
    </row>
    <row r="97" spans="2:24" ht="24" customHeight="1">
      <c r="B97" s="1114"/>
      <c r="C97" s="242" t="s">
        <v>417</v>
      </c>
      <c r="D97" s="279">
        <v>54</v>
      </c>
      <c r="E97" s="283">
        <f t="shared" si="51"/>
        <v>54</v>
      </c>
      <c r="F97" s="279">
        <v>3</v>
      </c>
      <c r="G97" s="279"/>
      <c r="H97" s="279"/>
      <c r="I97" s="279">
        <v>6</v>
      </c>
      <c r="J97" s="279"/>
      <c r="K97" s="267">
        <f t="shared" si="52"/>
        <v>600000</v>
      </c>
      <c r="L97" s="267">
        <f t="shared" si="53"/>
        <v>630000</v>
      </c>
      <c r="M97" s="166"/>
      <c r="N97" s="279">
        <v>29</v>
      </c>
      <c r="O97" s="283">
        <f t="shared" si="54"/>
        <v>29</v>
      </c>
      <c r="P97" s="279">
        <v>3</v>
      </c>
      <c r="Q97" s="279"/>
      <c r="R97" s="279"/>
      <c r="S97" s="279">
        <v>6</v>
      </c>
      <c r="T97" s="279"/>
      <c r="U97" s="267">
        <f t="shared" si="56"/>
        <v>350000</v>
      </c>
      <c r="V97" s="267">
        <f t="shared" si="55"/>
        <v>380000</v>
      </c>
      <c r="W97" s="165"/>
      <c r="X97"/>
    </row>
    <row r="98" spans="2:24" ht="24" customHeight="1">
      <c r="B98" s="1114"/>
      <c r="C98" s="242" t="s">
        <v>418</v>
      </c>
      <c r="D98" s="279">
        <v>54</v>
      </c>
      <c r="E98" s="283">
        <f t="shared" si="51"/>
        <v>54</v>
      </c>
      <c r="F98" s="279">
        <v>3</v>
      </c>
      <c r="G98" s="279"/>
      <c r="H98" s="279"/>
      <c r="I98" s="279">
        <v>6</v>
      </c>
      <c r="J98" s="279"/>
      <c r="K98" s="267">
        <f t="shared" si="52"/>
        <v>600000</v>
      </c>
      <c r="L98" s="267">
        <f t="shared" si="53"/>
        <v>630000</v>
      </c>
      <c r="M98" s="166"/>
      <c r="N98" s="279">
        <v>29</v>
      </c>
      <c r="O98" s="283">
        <f t="shared" si="54"/>
        <v>29</v>
      </c>
      <c r="P98" s="279">
        <v>3</v>
      </c>
      <c r="Q98" s="279"/>
      <c r="R98" s="279"/>
      <c r="S98" s="279">
        <v>6</v>
      </c>
      <c r="T98" s="279"/>
      <c r="U98" s="267">
        <f t="shared" si="56"/>
        <v>350000</v>
      </c>
      <c r="V98" s="267">
        <f t="shared" si="55"/>
        <v>380000</v>
      </c>
      <c r="W98" s="165"/>
      <c r="X98"/>
    </row>
    <row r="99" spans="2:24" ht="24" customHeight="1">
      <c r="B99" s="1114"/>
      <c r="C99" s="242" t="s">
        <v>420</v>
      </c>
      <c r="D99" s="279">
        <v>52</v>
      </c>
      <c r="E99" s="283">
        <f t="shared" si="51"/>
        <v>52</v>
      </c>
      <c r="F99" s="279">
        <v>3</v>
      </c>
      <c r="G99" s="279"/>
      <c r="H99" s="279"/>
      <c r="I99" s="279">
        <v>6</v>
      </c>
      <c r="J99" s="279"/>
      <c r="K99" s="267">
        <f t="shared" si="52"/>
        <v>580000</v>
      </c>
      <c r="L99" s="267">
        <f t="shared" si="53"/>
        <v>610000</v>
      </c>
      <c r="M99" s="166"/>
      <c r="N99" s="279">
        <v>24</v>
      </c>
      <c r="O99" s="283">
        <f t="shared" si="54"/>
        <v>24</v>
      </c>
      <c r="P99" s="279">
        <v>3</v>
      </c>
      <c r="Q99" s="279"/>
      <c r="R99" s="279"/>
      <c r="S99" s="279">
        <v>6</v>
      </c>
      <c r="T99" s="279"/>
      <c r="U99" s="267">
        <f t="shared" si="56"/>
        <v>300000</v>
      </c>
      <c r="V99" s="267">
        <f t="shared" si="55"/>
        <v>330000</v>
      </c>
      <c r="W99" s="165"/>
      <c r="X99"/>
    </row>
    <row r="100" spans="2:24" ht="24" customHeight="1">
      <c r="B100" s="1114"/>
      <c r="C100" s="268" t="s">
        <v>199</v>
      </c>
      <c r="D100" s="279"/>
      <c r="E100" s="283">
        <f t="shared" si="51"/>
        <v>0</v>
      </c>
      <c r="F100" s="279">
        <v>3</v>
      </c>
      <c r="G100" s="279"/>
      <c r="H100" s="279"/>
      <c r="I100" s="279">
        <v>6</v>
      </c>
      <c r="J100" s="279"/>
      <c r="K100" s="267">
        <f t="shared" si="52"/>
        <v>60000</v>
      </c>
      <c r="L100" s="267">
        <f t="shared" si="53"/>
        <v>90000</v>
      </c>
      <c r="M100" s="166"/>
      <c r="N100" s="279"/>
      <c r="O100" s="283">
        <f t="shared" si="54"/>
        <v>0</v>
      </c>
      <c r="P100" s="279">
        <v>3</v>
      </c>
      <c r="Q100" s="279"/>
      <c r="R100" s="279"/>
      <c r="S100" s="279">
        <v>6</v>
      </c>
      <c r="T100" s="279"/>
      <c r="U100" s="267">
        <f t="shared" si="56"/>
        <v>60000</v>
      </c>
      <c r="V100" s="267">
        <f t="shared" si="55"/>
        <v>90000</v>
      </c>
      <c r="W100" s="165"/>
      <c r="X100"/>
    </row>
    <row r="101" spans="2:24" ht="24" customHeight="1">
      <c r="B101" s="1114"/>
      <c r="C101" s="268" t="s">
        <v>200</v>
      </c>
      <c r="D101" s="279"/>
      <c r="E101" s="283">
        <f t="shared" si="51"/>
        <v>0</v>
      </c>
      <c r="F101" s="279"/>
      <c r="G101" s="279"/>
      <c r="H101" s="279"/>
      <c r="I101" s="279"/>
      <c r="J101" s="279"/>
      <c r="K101" s="267">
        <f t="shared" si="52"/>
        <v>0</v>
      </c>
      <c r="L101" s="267">
        <f t="shared" si="53"/>
        <v>0</v>
      </c>
      <c r="M101" s="166"/>
      <c r="N101" s="279"/>
      <c r="O101" s="283">
        <f t="shared" si="54"/>
        <v>0</v>
      </c>
      <c r="P101" s="279"/>
      <c r="Q101" s="279"/>
      <c r="R101" s="279"/>
      <c r="S101" s="279"/>
      <c r="T101" s="279"/>
      <c r="U101" s="267">
        <f t="shared" si="56"/>
        <v>0</v>
      </c>
      <c r="V101" s="267">
        <f t="shared" si="55"/>
        <v>0</v>
      </c>
      <c r="W101" s="165"/>
      <c r="X101"/>
    </row>
    <row r="102" spans="2:24" ht="24" customHeight="1">
      <c r="B102" s="1114"/>
      <c r="C102" s="268" t="s">
        <v>201</v>
      </c>
      <c r="D102" s="279"/>
      <c r="E102" s="283">
        <f t="shared" si="51"/>
        <v>0</v>
      </c>
      <c r="F102" s="279">
        <v>3</v>
      </c>
      <c r="G102" s="279"/>
      <c r="H102" s="279"/>
      <c r="I102" s="279">
        <v>6</v>
      </c>
      <c r="J102" s="279"/>
      <c r="K102" s="267">
        <f t="shared" si="52"/>
        <v>60000</v>
      </c>
      <c r="L102" s="267">
        <f t="shared" si="53"/>
        <v>90000</v>
      </c>
      <c r="M102" s="166"/>
      <c r="N102" s="279"/>
      <c r="O102" s="283">
        <f t="shared" si="54"/>
        <v>0</v>
      </c>
      <c r="P102" s="279"/>
      <c r="Q102" s="279"/>
      <c r="R102" s="279"/>
      <c r="S102" s="279"/>
      <c r="T102" s="279"/>
      <c r="U102" s="267">
        <f t="shared" si="56"/>
        <v>0</v>
      </c>
      <c r="V102" s="267">
        <f t="shared" si="55"/>
        <v>0</v>
      </c>
      <c r="W102" s="165"/>
      <c r="X102"/>
    </row>
    <row r="103" spans="2:24" ht="24" customHeight="1">
      <c r="B103" s="1114"/>
      <c r="C103" s="268" t="s">
        <v>202</v>
      </c>
      <c r="D103" s="279"/>
      <c r="E103" s="283">
        <f t="shared" si="51"/>
        <v>0</v>
      </c>
      <c r="F103" s="279">
        <v>3</v>
      </c>
      <c r="G103" s="279"/>
      <c r="H103" s="279"/>
      <c r="I103" s="279">
        <v>6</v>
      </c>
      <c r="J103" s="279"/>
      <c r="K103" s="267">
        <f t="shared" si="52"/>
        <v>60000</v>
      </c>
      <c r="L103" s="267">
        <f t="shared" si="53"/>
        <v>90000</v>
      </c>
      <c r="M103" s="166"/>
      <c r="N103" s="279"/>
      <c r="O103" s="283">
        <f t="shared" si="54"/>
        <v>0</v>
      </c>
      <c r="P103" s="279"/>
      <c r="Q103" s="279"/>
      <c r="R103" s="279"/>
      <c r="S103" s="279"/>
      <c r="T103" s="279"/>
      <c r="U103" s="267">
        <f t="shared" si="56"/>
        <v>0</v>
      </c>
      <c r="V103" s="267">
        <f t="shared" si="55"/>
        <v>0</v>
      </c>
      <c r="W103" s="165"/>
      <c r="X103"/>
    </row>
    <row r="104" spans="2:24" ht="24" customHeight="1">
      <c r="B104" s="1114"/>
      <c r="C104" s="278" t="s">
        <v>425</v>
      </c>
      <c r="D104" s="279">
        <v>39</v>
      </c>
      <c r="E104" s="283">
        <f t="shared" si="51"/>
        <v>39</v>
      </c>
      <c r="F104" s="279">
        <v>3</v>
      </c>
      <c r="G104" s="279"/>
      <c r="H104" s="279"/>
      <c r="I104" s="279">
        <v>6</v>
      </c>
      <c r="J104" s="279"/>
      <c r="K104" s="267">
        <f t="shared" si="52"/>
        <v>450000</v>
      </c>
      <c r="L104" s="267">
        <f t="shared" si="53"/>
        <v>480000</v>
      </c>
      <c r="M104" s="166"/>
      <c r="N104" s="279">
        <v>36</v>
      </c>
      <c r="O104" s="283">
        <f t="shared" si="54"/>
        <v>36</v>
      </c>
      <c r="P104" s="279">
        <v>3</v>
      </c>
      <c r="Q104" s="279"/>
      <c r="R104" s="279"/>
      <c r="S104" s="279">
        <v>6</v>
      </c>
      <c r="T104" s="279"/>
      <c r="U104" s="267">
        <f t="shared" si="56"/>
        <v>420000</v>
      </c>
      <c r="V104" s="267">
        <f t="shared" si="55"/>
        <v>450000</v>
      </c>
      <c r="W104" s="165"/>
      <c r="X104"/>
    </row>
    <row r="105" spans="2:24" ht="24" hidden="1" customHeight="1">
      <c r="B105" s="1114"/>
      <c r="C105" s="30">
        <f>C27</f>
        <v>0</v>
      </c>
      <c r="D105" s="279"/>
      <c r="E105" s="283"/>
      <c r="F105" s="279">
        <v>2</v>
      </c>
      <c r="G105" s="282"/>
      <c r="H105" s="282"/>
      <c r="I105" s="279"/>
      <c r="J105" s="279"/>
      <c r="K105" s="267">
        <f t="shared" si="52"/>
        <v>0</v>
      </c>
      <c r="L105" s="267">
        <f t="shared" si="53"/>
        <v>20000</v>
      </c>
      <c r="M105" s="166"/>
      <c r="N105" s="279"/>
      <c r="O105" s="283">
        <f t="shared" si="54"/>
        <v>0</v>
      </c>
      <c r="P105" s="279">
        <v>2</v>
      </c>
      <c r="Q105" s="279"/>
      <c r="R105" s="282"/>
      <c r="S105" s="279"/>
      <c r="T105" s="279"/>
      <c r="U105" s="267">
        <f t="shared" si="56"/>
        <v>0</v>
      </c>
      <c r="V105" s="267">
        <f t="shared" si="55"/>
        <v>20000</v>
      </c>
      <c r="W105" s="165"/>
      <c r="X105"/>
    </row>
    <row r="106" spans="2:24" ht="24" customHeight="1">
      <c r="B106" s="1114"/>
      <c r="C106" s="311" t="str">
        <f>C28</f>
        <v>갤럭시 A36(61이상)</v>
      </c>
      <c r="D106" s="279">
        <v>38</v>
      </c>
      <c r="E106" s="283">
        <f>D106</f>
        <v>38</v>
      </c>
      <c r="F106" s="279">
        <v>3</v>
      </c>
      <c r="G106" s="282"/>
      <c r="H106" s="282"/>
      <c r="I106" s="279">
        <v>6</v>
      </c>
      <c r="J106" s="279"/>
      <c r="K106" s="267">
        <f t="shared" si="52"/>
        <v>440000</v>
      </c>
      <c r="L106" s="267">
        <f t="shared" si="53"/>
        <v>470000</v>
      </c>
      <c r="M106" s="166"/>
      <c r="N106" s="279">
        <v>26</v>
      </c>
      <c r="O106" s="283">
        <f t="shared" si="54"/>
        <v>26</v>
      </c>
      <c r="P106" s="279">
        <v>3</v>
      </c>
      <c r="Q106" s="279"/>
      <c r="R106" s="282"/>
      <c r="S106" s="279">
        <v>6</v>
      </c>
      <c r="T106" s="279"/>
      <c r="U106" s="267">
        <f t="shared" si="56"/>
        <v>320000</v>
      </c>
      <c r="V106" s="267">
        <f t="shared" si="55"/>
        <v>350000</v>
      </c>
      <c r="W106" s="165"/>
      <c r="X106"/>
    </row>
    <row r="107" spans="2:24" ht="24" hidden="1" customHeight="1">
      <c r="B107" s="1114"/>
      <c r="C107" s="176" t="s">
        <v>116</v>
      </c>
      <c r="D107" s="279"/>
      <c r="E107" s="283">
        <f>D107</f>
        <v>0</v>
      </c>
      <c r="F107" s="279">
        <v>2</v>
      </c>
      <c r="G107" s="279"/>
      <c r="H107" s="279"/>
      <c r="I107" s="279"/>
      <c r="J107" s="279"/>
      <c r="K107" s="267">
        <f t="shared" si="52"/>
        <v>0</v>
      </c>
      <c r="L107" s="267">
        <f t="shared" si="53"/>
        <v>20000</v>
      </c>
      <c r="M107" s="166"/>
      <c r="N107" s="279"/>
      <c r="O107" s="283">
        <f t="shared" si="54"/>
        <v>0</v>
      </c>
      <c r="P107" s="283"/>
      <c r="Q107" s="279"/>
      <c r="R107" s="279"/>
      <c r="S107" s="279"/>
      <c r="T107" s="279"/>
      <c r="U107" s="267">
        <f t="shared" si="56"/>
        <v>0</v>
      </c>
      <c r="V107" s="267">
        <f t="shared" si="55"/>
        <v>0</v>
      </c>
      <c r="W107" s="165"/>
      <c r="X107"/>
    </row>
    <row r="108" spans="2:24" ht="24" hidden="1" customHeight="1">
      <c r="B108" s="1114"/>
      <c r="C108" s="311"/>
      <c r="D108" s="279"/>
      <c r="E108" s="283"/>
      <c r="F108" s="279">
        <v>2</v>
      </c>
      <c r="G108" s="279"/>
      <c r="H108" s="279"/>
      <c r="I108" s="279"/>
      <c r="J108" s="279"/>
      <c r="K108" s="267">
        <f t="shared" si="52"/>
        <v>0</v>
      </c>
      <c r="L108" s="267">
        <f t="shared" si="53"/>
        <v>20000</v>
      </c>
      <c r="M108" s="166"/>
      <c r="N108" s="279"/>
      <c r="O108" s="283"/>
      <c r="P108" s="283"/>
      <c r="Q108" s="279"/>
      <c r="R108" s="279"/>
      <c r="S108" s="279"/>
      <c r="T108" s="279"/>
      <c r="U108" s="267">
        <f t="shared" si="56"/>
        <v>0</v>
      </c>
      <c r="V108" s="267">
        <f t="shared" si="55"/>
        <v>0</v>
      </c>
      <c r="W108" s="165"/>
      <c r="X108"/>
    </row>
    <row r="109" spans="2:24" ht="24" customHeight="1">
      <c r="B109" s="1114"/>
      <c r="C109" s="311" t="str">
        <f>C31</f>
        <v>점프4 M366 (61이상)</v>
      </c>
      <c r="D109" s="279">
        <v>50</v>
      </c>
      <c r="E109" s="283">
        <f>D109</f>
        <v>50</v>
      </c>
      <c r="F109" s="279">
        <v>3</v>
      </c>
      <c r="G109" s="279"/>
      <c r="H109" s="279"/>
      <c r="I109" s="279">
        <v>6</v>
      </c>
      <c r="J109" s="279"/>
      <c r="K109" s="267">
        <f t="shared" si="52"/>
        <v>560000</v>
      </c>
      <c r="L109" s="267">
        <f t="shared" si="53"/>
        <v>590000</v>
      </c>
      <c r="M109" s="166"/>
      <c r="N109" s="279">
        <v>28</v>
      </c>
      <c r="O109" s="283">
        <f t="shared" si="54"/>
        <v>28</v>
      </c>
      <c r="P109" s="279">
        <v>3</v>
      </c>
      <c r="Q109" s="279"/>
      <c r="R109" s="279"/>
      <c r="S109" s="279">
        <v>6</v>
      </c>
      <c r="T109" s="279"/>
      <c r="U109" s="267">
        <f t="shared" si="56"/>
        <v>340000</v>
      </c>
      <c r="V109" s="267">
        <f t="shared" si="55"/>
        <v>370000</v>
      </c>
      <c r="W109" s="165"/>
      <c r="X109"/>
    </row>
    <row r="110" spans="2:24" ht="24" hidden="1" customHeight="1">
      <c r="B110" s="1114"/>
      <c r="C110" s="176" t="s">
        <v>135</v>
      </c>
      <c r="D110" s="279"/>
      <c r="E110" s="283">
        <f>D110</f>
        <v>0</v>
      </c>
      <c r="F110" s="283"/>
      <c r="G110" s="279"/>
      <c r="H110" s="279"/>
      <c r="I110" s="279"/>
      <c r="J110" s="279"/>
      <c r="K110" s="267">
        <f>(D110+G110+I110+J110)*10000</f>
        <v>0</v>
      </c>
      <c r="L110" s="267">
        <f>(E110+G110+I110+J110)*10000</f>
        <v>0</v>
      </c>
      <c r="M110" s="166"/>
      <c r="N110" s="279"/>
      <c r="O110" s="279"/>
      <c r="P110" s="279"/>
      <c r="Q110" s="279"/>
      <c r="S110" s="279">
        <v>8</v>
      </c>
      <c r="T110" s="279"/>
      <c r="U110" s="267">
        <f>(N110+Q110+S110+T110)*10000</f>
        <v>80000</v>
      </c>
      <c r="V110" s="267">
        <f>(O110+Q110+S110+T110)*10000</f>
        <v>80000</v>
      </c>
      <c r="W110" s="165"/>
      <c r="X110"/>
    </row>
    <row r="111" spans="2:24" ht="24" hidden="1" customHeight="1">
      <c r="B111" s="1114"/>
      <c r="C111" s="176" t="s">
        <v>255</v>
      </c>
      <c r="D111" s="279"/>
      <c r="E111" s="279"/>
      <c r="F111" s="279"/>
      <c r="G111" s="279"/>
      <c r="H111" s="279"/>
      <c r="I111" s="279"/>
      <c r="J111" s="279"/>
      <c r="K111" s="267">
        <f>(D111+G111+I111+J111)*10000</f>
        <v>0</v>
      </c>
      <c r="L111" s="267">
        <f>(E111+G111+I111+J111)*10000</f>
        <v>0</v>
      </c>
      <c r="M111" s="166"/>
      <c r="N111" s="280"/>
      <c r="O111" s="279"/>
      <c r="P111" s="279"/>
      <c r="Q111" s="279"/>
      <c r="R111" s="279"/>
      <c r="S111" s="279"/>
      <c r="T111" s="279"/>
      <c r="U111" s="267">
        <f>(N111+Q111+S111+T111)*10000</f>
        <v>0</v>
      </c>
      <c r="V111" s="267">
        <f>(O111+Q111+S111+T111)*10000</f>
        <v>0</v>
      </c>
      <c r="W111" s="165"/>
      <c r="X111"/>
    </row>
    <row r="112" spans="2:24" ht="24" hidden="1" customHeight="1">
      <c r="B112" s="1114"/>
      <c r="C112" s="30"/>
      <c r="D112" s="279"/>
      <c r="E112" s="279"/>
      <c r="F112" s="279"/>
      <c r="G112" s="279"/>
      <c r="H112" s="279"/>
      <c r="I112" s="279"/>
      <c r="J112" s="279"/>
      <c r="K112" s="267">
        <f>(D112+G112+I112+J112)*10000</f>
        <v>0</v>
      </c>
      <c r="L112" s="267">
        <f>(E112+G112+I112+J112)*10000</f>
        <v>0</v>
      </c>
      <c r="M112" s="166"/>
      <c r="N112" s="279"/>
      <c r="O112" s="279"/>
      <c r="P112" s="279"/>
      <c r="Q112" s="279"/>
      <c r="R112" s="279"/>
      <c r="S112" s="279"/>
      <c r="T112" s="279"/>
      <c r="U112" s="267">
        <f>(N112+Q112+S112+T112)*10000</f>
        <v>0</v>
      </c>
      <c r="V112" s="267">
        <f>(O112+Q112+S112+T112)*10000</f>
        <v>0</v>
      </c>
      <c r="W112" s="165"/>
      <c r="X112"/>
    </row>
    <row r="113" spans="2:24" ht="24" customHeight="1">
      <c r="B113" s="1115" t="s">
        <v>151</v>
      </c>
      <c r="C113" s="1058" t="s">
        <v>50</v>
      </c>
      <c r="D113" s="1060" t="s">
        <v>453</v>
      </c>
      <c r="E113" s="1060"/>
      <c r="F113" s="643" t="s">
        <v>140</v>
      </c>
      <c r="G113" s="1061" t="s">
        <v>144</v>
      </c>
      <c r="H113" s="1061"/>
      <c r="I113" s="1061"/>
      <c r="J113" s="171"/>
      <c r="K113" s="1062" t="s">
        <v>148</v>
      </c>
      <c r="L113" s="1064" t="s">
        <v>149</v>
      </c>
      <c r="M113" s="166"/>
      <c r="N113" s="1060" t="s">
        <v>604</v>
      </c>
      <c r="O113" s="1060"/>
      <c r="P113" s="643" t="s">
        <v>140</v>
      </c>
      <c r="Q113" s="1068" t="s">
        <v>144</v>
      </c>
      <c r="R113" s="1160"/>
      <c r="S113" s="1069"/>
      <c r="T113" s="171"/>
      <c r="U113" s="1062" t="s">
        <v>148</v>
      </c>
      <c r="V113" s="1064" t="s">
        <v>149</v>
      </c>
      <c r="W113" s="193"/>
      <c r="X113"/>
    </row>
    <row r="114" spans="2:24" ht="24" customHeight="1">
      <c r="B114" s="1116"/>
      <c r="C114" s="1059"/>
      <c r="D114" s="169" t="s">
        <v>142</v>
      </c>
      <c r="E114" s="170" t="s">
        <v>147</v>
      </c>
      <c r="F114" s="322" t="s">
        <v>302</v>
      </c>
      <c r="G114" s="171" t="s">
        <v>197</v>
      </c>
      <c r="H114" s="171"/>
      <c r="I114" s="171" t="s">
        <v>137</v>
      </c>
      <c r="J114" s="171"/>
      <c r="K114" s="1063"/>
      <c r="L114" s="1065"/>
      <c r="M114" s="166"/>
      <c r="N114" s="169" t="s">
        <v>142</v>
      </c>
      <c r="O114" s="170" t="s">
        <v>147</v>
      </c>
      <c r="P114" s="322" t="s">
        <v>302</v>
      </c>
      <c r="Q114" s="171" t="s">
        <v>145</v>
      </c>
      <c r="R114" s="171"/>
      <c r="S114" s="171" t="s">
        <v>137</v>
      </c>
      <c r="T114" s="171"/>
      <c r="U114" s="1063"/>
      <c r="V114" s="1065"/>
      <c r="W114" s="194"/>
      <c r="X114"/>
    </row>
    <row r="115" spans="2:24" ht="24" customHeight="1">
      <c r="B115" s="1116"/>
      <c r="C115" s="284" t="s">
        <v>447</v>
      </c>
      <c r="D115" s="281">
        <v>32</v>
      </c>
      <c r="E115" s="283">
        <f>D115</f>
        <v>32</v>
      </c>
      <c r="F115" s="279">
        <v>3</v>
      </c>
      <c r="G115" s="279"/>
      <c r="H115" s="279"/>
      <c r="I115" s="279">
        <v>6</v>
      </c>
      <c r="J115" s="279"/>
      <c r="K115" s="267">
        <f>(D115+H115+G115+I115+J115)*10000</f>
        <v>380000</v>
      </c>
      <c r="L115" s="267">
        <f>(E115+F115+G115+I115+J115+H115)*10000</f>
        <v>410000</v>
      </c>
      <c r="M115" s="166"/>
      <c r="N115" s="281">
        <v>22</v>
      </c>
      <c r="O115" s="283">
        <f t="shared" ref="O115:O116" si="58">N115</f>
        <v>22</v>
      </c>
      <c r="P115" s="279">
        <v>3</v>
      </c>
      <c r="Q115" s="279"/>
      <c r="R115" s="279"/>
      <c r="S115" s="279">
        <v>6</v>
      </c>
      <c r="T115" s="279"/>
      <c r="U115" s="267">
        <f>(N115+Q115+S115+T115)*10000</f>
        <v>280000</v>
      </c>
      <c r="V115" s="267">
        <f>(O115+P115+Q115+S115+T115+R115)*10000</f>
        <v>310000</v>
      </c>
      <c r="W115" s="165"/>
      <c r="X115"/>
    </row>
    <row r="116" spans="2:24" ht="24" hidden="1" customHeight="1">
      <c r="B116" s="1116"/>
      <c r="C116" s="284"/>
      <c r="D116" s="281"/>
      <c r="E116" s="283">
        <f>D116</f>
        <v>0</v>
      </c>
      <c r="F116" s="283"/>
      <c r="G116" s="281"/>
      <c r="H116" s="281"/>
      <c r="I116" s="281"/>
      <c r="J116" s="279">
        <v>3</v>
      </c>
      <c r="K116" s="267">
        <f>(D116+G116+I116+J116)*10000</f>
        <v>30000</v>
      </c>
      <c r="L116" s="267">
        <f>(E116+G116+I116+J116)*10000</f>
        <v>30000</v>
      </c>
      <c r="M116" s="166"/>
      <c r="N116" s="281"/>
      <c r="O116" s="283">
        <f t="shared" si="58"/>
        <v>0</v>
      </c>
      <c r="P116" s="283"/>
      <c r="Q116" s="279"/>
      <c r="R116" s="279"/>
      <c r="S116" s="279"/>
      <c r="T116" s="279"/>
      <c r="U116" s="267">
        <f>(N116+Q116+S116+T116)*10000</f>
        <v>0</v>
      </c>
      <c r="V116" s="267">
        <f>(O116+Q116+S116+T116)*10000</f>
        <v>0</v>
      </c>
      <c r="W116" s="165"/>
      <c r="X116"/>
    </row>
    <row r="117" spans="2:24" ht="24" hidden="1" customHeight="1">
      <c r="B117" s="1116"/>
      <c r="C117" s="284" t="s">
        <v>185</v>
      </c>
      <c r="D117" s="281"/>
      <c r="E117" s="283">
        <f>D117</f>
        <v>0</v>
      </c>
      <c r="F117" s="283"/>
      <c r="G117" s="281"/>
      <c r="H117" s="281"/>
      <c r="I117" s="281"/>
      <c r="J117" s="279"/>
      <c r="K117" s="267">
        <f>(D117+G117+I117+J117)*10000</f>
        <v>0</v>
      </c>
      <c r="L117" s="267">
        <f>(E117+G117+I117+J117)*10000</f>
        <v>0</v>
      </c>
      <c r="M117" s="166"/>
      <c r="N117" s="281"/>
      <c r="O117" s="283">
        <f>N117</f>
        <v>0</v>
      </c>
      <c r="P117" s="283"/>
      <c r="Q117" s="279"/>
      <c r="R117" s="279"/>
      <c r="S117" s="279"/>
      <c r="T117" s="279"/>
      <c r="U117" s="267">
        <f>(N117+Q117+S117+T117)*10000</f>
        <v>0</v>
      </c>
      <c r="V117" s="267">
        <f>(O117+Q117+S117+T117)*10000</f>
        <v>0</v>
      </c>
      <c r="W117" s="165"/>
      <c r="X117"/>
    </row>
    <row r="118" spans="2:24" ht="24" hidden="1" customHeight="1" thickBot="1">
      <c r="B118" s="1116"/>
      <c r="C118" s="284" t="s">
        <v>280</v>
      </c>
      <c r="D118" s="281"/>
      <c r="E118" s="283">
        <f>D118</f>
        <v>0</v>
      </c>
      <c r="F118" s="283"/>
      <c r="G118" s="279"/>
      <c r="H118" s="279"/>
      <c r="I118" s="279"/>
      <c r="J118" s="279">
        <v>3</v>
      </c>
      <c r="K118" s="267">
        <f>(D118+G118+I118+J118)*10000</f>
        <v>30000</v>
      </c>
      <c r="L118" s="267">
        <f>(E118+G118+I118+J118)*10000</f>
        <v>30000</v>
      </c>
      <c r="M118" s="166"/>
      <c r="N118" s="281"/>
      <c r="O118" s="283">
        <f>N118</f>
        <v>0</v>
      </c>
      <c r="P118" s="283"/>
      <c r="Q118" s="279"/>
      <c r="R118" s="279"/>
      <c r="S118" s="279"/>
      <c r="T118" s="279"/>
      <c r="U118" s="267">
        <f>(N118+Q118+S118+T118)*10000</f>
        <v>0</v>
      </c>
      <c r="V118" s="267">
        <f>(O118+Q118+S118+T118)*10000</f>
        <v>0</v>
      </c>
      <c r="W118" s="165"/>
      <c r="X118"/>
    </row>
    <row r="119" spans="2:24">
      <c r="C119"/>
      <c r="X119"/>
    </row>
  </sheetData>
  <mergeCells count="102">
    <mergeCell ref="G84:J84"/>
    <mergeCell ref="Q84:T84"/>
    <mergeCell ref="G47:J47"/>
    <mergeCell ref="Q47:T47"/>
    <mergeCell ref="Q6:T6"/>
    <mergeCell ref="G6:J6"/>
    <mergeCell ref="AI4:AK5"/>
    <mergeCell ref="K6:K7"/>
    <mergeCell ref="L6:L7"/>
    <mergeCell ref="N6:O6"/>
    <mergeCell ref="Y6:Y7"/>
    <mergeCell ref="Z6:Z7"/>
    <mergeCell ref="AA6:AA7"/>
    <mergeCell ref="U6:U7"/>
    <mergeCell ref="V6:V7"/>
    <mergeCell ref="K35:K36"/>
    <mergeCell ref="L35:L36"/>
    <mergeCell ref="N35:O35"/>
    <mergeCell ref="AI35:AI36"/>
    <mergeCell ref="AJ35:AJ36"/>
    <mergeCell ref="AK35:AK36"/>
    <mergeCell ref="AD35:AD36"/>
    <mergeCell ref="AF35:AF36"/>
    <mergeCell ref="AG35:AG36"/>
    <mergeCell ref="Y2:AD3"/>
    <mergeCell ref="AI6:AI7"/>
    <mergeCell ref="AJ6:AJ7"/>
    <mergeCell ref="AK6:AK7"/>
    <mergeCell ref="AD6:AD7"/>
    <mergeCell ref="AF6:AF7"/>
    <mergeCell ref="AG6:AG7"/>
    <mergeCell ref="AH6:AH7"/>
    <mergeCell ref="AF2:AK3"/>
    <mergeCell ref="Y4:AA5"/>
    <mergeCell ref="AB4:AD5"/>
    <mergeCell ref="AF4:AH5"/>
    <mergeCell ref="AB6:AB7"/>
    <mergeCell ref="AC6:AC7"/>
    <mergeCell ref="C47:C48"/>
    <mergeCell ref="D47:E47"/>
    <mergeCell ref="B2:B34"/>
    <mergeCell ref="C2:C5"/>
    <mergeCell ref="D2:L5"/>
    <mergeCell ref="N2:V5"/>
    <mergeCell ref="K47:K48"/>
    <mergeCell ref="L47:L48"/>
    <mergeCell ref="N47:O47"/>
    <mergeCell ref="U47:U48"/>
    <mergeCell ref="V47:V48"/>
    <mergeCell ref="B35:B41"/>
    <mergeCell ref="C35:C36"/>
    <mergeCell ref="D35:E35"/>
    <mergeCell ref="G35:I35"/>
    <mergeCell ref="N43:V46"/>
    <mergeCell ref="AH35:AH36"/>
    <mergeCell ref="B80:B112"/>
    <mergeCell ref="C80:C83"/>
    <mergeCell ref="D80:L83"/>
    <mergeCell ref="N80:V83"/>
    <mergeCell ref="C84:C85"/>
    <mergeCell ref="D84:E84"/>
    <mergeCell ref="B73:B78"/>
    <mergeCell ref="C73:C74"/>
    <mergeCell ref="D73:E73"/>
    <mergeCell ref="G73:I73"/>
    <mergeCell ref="K73:K74"/>
    <mergeCell ref="L73:L74"/>
    <mergeCell ref="AB35:AB36"/>
    <mergeCell ref="AC35:AC36"/>
    <mergeCell ref="Q35:S35"/>
    <mergeCell ref="U35:U36"/>
    <mergeCell ref="V35:V36"/>
    <mergeCell ref="Y35:Y36"/>
    <mergeCell ref="Z35:Z36"/>
    <mergeCell ref="AA35:AA36"/>
    <mergeCell ref="B43:B72"/>
    <mergeCell ref="C43:C46"/>
    <mergeCell ref="D43:L46"/>
    <mergeCell ref="V113:V114"/>
    <mergeCell ref="X2:X5"/>
    <mergeCell ref="X6:X7"/>
    <mergeCell ref="X35:X36"/>
    <mergeCell ref="V84:V85"/>
    <mergeCell ref="B113:B118"/>
    <mergeCell ref="C113:C114"/>
    <mergeCell ref="D113:E113"/>
    <mergeCell ref="G113:I113"/>
    <mergeCell ref="K113:K114"/>
    <mergeCell ref="L113:L114"/>
    <mergeCell ref="N113:O113"/>
    <mergeCell ref="Q113:S113"/>
    <mergeCell ref="U113:U114"/>
    <mergeCell ref="K84:K85"/>
    <mergeCell ref="L84:L85"/>
    <mergeCell ref="N84:O84"/>
    <mergeCell ref="U84:U85"/>
    <mergeCell ref="N73:O73"/>
    <mergeCell ref="Q73:S73"/>
    <mergeCell ref="U73:U74"/>
    <mergeCell ref="V73:V74"/>
    <mergeCell ref="C6:C7"/>
    <mergeCell ref="D6:E6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L120"/>
  <sheetViews>
    <sheetView topLeftCell="A75" zoomScale="55" zoomScaleNormal="55" workbookViewId="0">
      <selection activeCell="Z94" sqref="Z94"/>
    </sheetView>
  </sheetViews>
  <sheetFormatPr defaultRowHeight="16.5"/>
  <cols>
    <col min="1" max="1" width="0.875" customWidth="1"/>
    <col min="3" max="3" width="27.625" style="1" customWidth="1"/>
    <col min="4" max="4" width="13.375" customWidth="1"/>
    <col min="5" max="5" width="13.125" hidden="1" customWidth="1"/>
    <col min="6" max="6" width="19" hidden="1" customWidth="1"/>
    <col min="7" max="7" width="13.5" hidden="1" customWidth="1"/>
    <col min="8" max="10" width="12.25" hidden="1" customWidth="1"/>
    <col min="11" max="11" width="11.875" hidden="1" customWidth="1"/>
    <col min="12" max="13" width="12.125" hidden="1" customWidth="1"/>
    <col min="14" max="14" width="2.25" hidden="1" customWidth="1"/>
    <col min="15" max="15" width="12.625" customWidth="1"/>
    <col min="16" max="16" width="11.5" customWidth="1"/>
    <col min="17" max="17" width="18.75" customWidth="1"/>
    <col min="18" max="19" width="11.5" customWidth="1"/>
    <col min="20" max="20" width="19.25" customWidth="1"/>
    <col min="21" max="21" width="11.5" customWidth="1"/>
    <col min="22" max="23" width="11.875" customWidth="1"/>
    <col min="24" max="24" width="3" customWidth="1"/>
    <col min="25" max="25" width="26.375" customWidth="1"/>
    <col min="26" max="27" width="14.625" bestFit="1" customWidth="1"/>
    <col min="28" max="28" width="12.625" customWidth="1"/>
    <col min="29" max="29" width="13.25" customWidth="1"/>
    <col min="30" max="31" width="12.625" bestFit="1" customWidth="1"/>
    <col min="32" max="32" width="1.5" customWidth="1"/>
    <col min="33" max="34" width="13.125" customWidth="1"/>
    <col min="35" max="35" width="11.125" customWidth="1"/>
    <col min="36" max="36" width="13.25" customWidth="1"/>
    <col min="37" max="37" width="13.375" customWidth="1"/>
    <col min="38" max="38" width="11.125" customWidth="1"/>
    <col min="39" max="39" width="3.25" customWidth="1"/>
  </cols>
  <sheetData>
    <row r="1" spans="2:38" ht="17.25" thickBot="1"/>
    <row r="2" spans="2:38" ht="23.25" customHeight="1">
      <c r="B2" s="1113" t="s">
        <v>5</v>
      </c>
      <c r="C2" s="1214" t="s">
        <v>161</v>
      </c>
      <c r="D2" s="1231" t="s">
        <v>162</v>
      </c>
      <c r="E2" s="1232"/>
      <c r="F2" s="1232"/>
      <c r="G2" s="1232"/>
      <c r="H2" s="1232"/>
      <c r="I2" s="1232"/>
      <c r="J2" s="1232"/>
      <c r="K2" s="1232"/>
      <c r="L2" s="1232"/>
      <c r="M2" s="1233"/>
      <c r="N2" s="167"/>
      <c r="O2" s="1231" t="s">
        <v>165</v>
      </c>
      <c r="P2" s="1232"/>
      <c r="Q2" s="1232"/>
      <c r="R2" s="1232"/>
      <c r="S2" s="1232"/>
      <c r="T2" s="1232"/>
      <c r="U2" s="1232"/>
      <c r="V2" s="1232"/>
      <c r="W2" s="1233"/>
      <c r="X2" s="167"/>
      <c r="Y2" s="1217" t="s">
        <v>613</v>
      </c>
      <c r="Z2" s="1117" t="s">
        <v>169</v>
      </c>
      <c r="AA2" s="1118"/>
      <c r="AB2" s="1118"/>
      <c r="AC2" s="1118"/>
      <c r="AD2" s="1118"/>
      <c r="AE2" s="1119"/>
      <c r="AG2" s="1095" t="s">
        <v>172</v>
      </c>
      <c r="AH2" s="1096"/>
      <c r="AI2" s="1096"/>
      <c r="AJ2" s="1096"/>
      <c r="AK2" s="1096"/>
      <c r="AL2" s="1097"/>
    </row>
    <row r="3" spans="2:38" ht="23.25" customHeight="1" thickBot="1">
      <c r="B3" s="1114"/>
      <c r="C3" s="1215"/>
      <c r="D3" s="1234"/>
      <c r="E3" s="1235"/>
      <c r="F3" s="1235"/>
      <c r="G3" s="1235"/>
      <c r="H3" s="1235"/>
      <c r="I3" s="1235"/>
      <c r="J3" s="1235"/>
      <c r="K3" s="1235"/>
      <c r="L3" s="1235"/>
      <c r="M3" s="1236"/>
      <c r="N3" s="167"/>
      <c r="O3" s="1234"/>
      <c r="P3" s="1235"/>
      <c r="Q3" s="1235"/>
      <c r="R3" s="1235"/>
      <c r="S3" s="1235"/>
      <c r="T3" s="1235"/>
      <c r="U3" s="1235"/>
      <c r="V3" s="1235"/>
      <c r="W3" s="1236"/>
      <c r="X3" s="167"/>
      <c r="Y3" s="1218"/>
      <c r="Z3" s="1120"/>
      <c r="AA3" s="1121"/>
      <c r="AB3" s="1121"/>
      <c r="AC3" s="1121"/>
      <c r="AD3" s="1121"/>
      <c r="AE3" s="1122"/>
      <c r="AG3" s="1198"/>
      <c r="AH3" s="1199"/>
      <c r="AI3" s="1199"/>
      <c r="AJ3" s="1199"/>
      <c r="AK3" s="1199"/>
      <c r="AL3" s="1200"/>
    </row>
    <row r="4" spans="2:38" ht="26.25" customHeight="1">
      <c r="B4" s="1114"/>
      <c r="C4" s="1215"/>
      <c r="D4" s="1234"/>
      <c r="E4" s="1235"/>
      <c r="F4" s="1235"/>
      <c r="G4" s="1235"/>
      <c r="H4" s="1235"/>
      <c r="I4" s="1235"/>
      <c r="J4" s="1235"/>
      <c r="K4" s="1235"/>
      <c r="L4" s="1235"/>
      <c r="M4" s="1236"/>
      <c r="N4" s="167"/>
      <c r="O4" s="1234"/>
      <c r="P4" s="1235"/>
      <c r="Q4" s="1235"/>
      <c r="R4" s="1235"/>
      <c r="S4" s="1235"/>
      <c r="T4" s="1235"/>
      <c r="U4" s="1235"/>
      <c r="V4" s="1235"/>
      <c r="W4" s="1236"/>
      <c r="X4" s="167"/>
      <c r="Y4" s="1218"/>
      <c r="Z4" s="1072" t="s">
        <v>170</v>
      </c>
      <c r="AA4" s="1073"/>
      <c r="AB4" s="1074"/>
      <c r="AC4" s="1123" t="s">
        <v>171</v>
      </c>
      <c r="AD4" s="1124"/>
      <c r="AE4" s="1125"/>
      <c r="AG4" s="1072" t="s">
        <v>170</v>
      </c>
      <c r="AH4" s="1073"/>
      <c r="AI4" s="1074"/>
      <c r="AJ4" s="1123" t="s">
        <v>171</v>
      </c>
      <c r="AK4" s="1124"/>
      <c r="AL4" s="1125"/>
    </row>
    <row r="5" spans="2:38" ht="26.25" customHeight="1" thickBot="1">
      <c r="B5" s="1114"/>
      <c r="C5" s="1216"/>
      <c r="D5" s="1237"/>
      <c r="E5" s="1238"/>
      <c r="F5" s="1238"/>
      <c r="G5" s="1238"/>
      <c r="H5" s="1238"/>
      <c r="I5" s="1238"/>
      <c r="J5" s="1238"/>
      <c r="K5" s="1238"/>
      <c r="L5" s="1238"/>
      <c r="M5" s="1239"/>
      <c r="N5" s="167"/>
      <c r="O5" s="1237"/>
      <c r="P5" s="1238"/>
      <c r="Q5" s="1238"/>
      <c r="R5" s="1238"/>
      <c r="S5" s="1238"/>
      <c r="T5" s="1238"/>
      <c r="U5" s="1238"/>
      <c r="V5" s="1238"/>
      <c r="W5" s="1239"/>
      <c r="X5" s="167"/>
      <c r="Y5" s="1219"/>
      <c r="Z5" s="1075"/>
      <c r="AA5" s="1076"/>
      <c r="AB5" s="1077"/>
      <c r="AC5" s="1126"/>
      <c r="AD5" s="1111"/>
      <c r="AE5" s="1112"/>
      <c r="AG5" s="1075"/>
      <c r="AH5" s="1076"/>
      <c r="AI5" s="1077"/>
      <c r="AJ5" s="1126"/>
      <c r="AK5" s="1111"/>
      <c r="AL5" s="1112"/>
    </row>
    <row r="6" spans="2:38" ht="24" customHeight="1">
      <c r="B6" s="1114"/>
      <c r="C6" s="1066" t="s">
        <v>50</v>
      </c>
      <c r="D6" s="1060" t="s">
        <v>143</v>
      </c>
      <c r="E6" s="1060"/>
      <c r="F6" s="1068" t="s">
        <v>144</v>
      </c>
      <c r="G6" s="1160"/>
      <c r="H6" s="1160"/>
      <c r="I6" s="1160"/>
      <c r="J6" s="1160"/>
      <c r="K6" s="1069"/>
      <c r="L6" s="1062" t="s">
        <v>148</v>
      </c>
      <c r="M6" s="1064" t="s">
        <v>149</v>
      </c>
      <c r="N6" s="166"/>
      <c r="O6" s="1060" t="s">
        <v>143</v>
      </c>
      <c r="P6" s="1060"/>
      <c r="Q6" s="1068" t="s">
        <v>144</v>
      </c>
      <c r="R6" s="1160"/>
      <c r="S6" s="1160"/>
      <c r="T6" s="1160"/>
      <c r="U6" s="1069"/>
      <c r="V6" s="1062" t="s">
        <v>148</v>
      </c>
      <c r="W6" s="1064" t="s">
        <v>149</v>
      </c>
      <c r="X6" s="177"/>
      <c r="Y6" s="1220" t="s">
        <v>50</v>
      </c>
      <c r="Z6" s="1240" t="s">
        <v>167</v>
      </c>
      <c r="AA6" s="1242" t="s">
        <v>166</v>
      </c>
      <c r="AB6" s="1212" t="s">
        <v>401</v>
      </c>
      <c r="AC6" s="1240" t="s">
        <v>167</v>
      </c>
      <c r="AD6" s="1242" t="s">
        <v>166</v>
      </c>
      <c r="AE6" s="1212" t="s">
        <v>401</v>
      </c>
      <c r="AF6" s="172"/>
      <c r="AG6" s="1240" t="s">
        <v>167</v>
      </c>
      <c r="AH6" s="1242" t="s">
        <v>166</v>
      </c>
      <c r="AI6" s="1212" t="s">
        <v>401</v>
      </c>
      <c r="AJ6" s="1240" t="s">
        <v>167</v>
      </c>
      <c r="AK6" s="1242" t="s">
        <v>166</v>
      </c>
      <c r="AL6" s="1212" t="s">
        <v>401</v>
      </c>
    </row>
    <row r="7" spans="2:38" ht="24" customHeight="1">
      <c r="B7" s="1114"/>
      <c r="C7" s="1067"/>
      <c r="D7" s="169" t="s">
        <v>142</v>
      </c>
      <c r="E7" s="170" t="s">
        <v>147</v>
      </c>
      <c r="F7" s="404" t="s">
        <v>403</v>
      </c>
      <c r="G7" s="171"/>
      <c r="H7" s="171" t="s">
        <v>780</v>
      </c>
      <c r="I7" s="171" t="s">
        <v>743</v>
      </c>
      <c r="J7" s="171" t="s">
        <v>395</v>
      </c>
      <c r="K7" s="171" t="s">
        <v>137</v>
      </c>
      <c r="L7" s="1063"/>
      <c r="M7" s="1065"/>
      <c r="N7" s="166"/>
      <c r="O7" s="169" t="s">
        <v>142</v>
      </c>
      <c r="P7" s="170" t="s">
        <v>147</v>
      </c>
      <c r="Q7" s="404" t="s">
        <v>403</v>
      </c>
      <c r="R7" s="714" t="s">
        <v>729</v>
      </c>
      <c r="S7" s="171" t="s">
        <v>744</v>
      </c>
      <c r="T7" s="171" t="s">
        <v>395</v>
      </c>
      <c r="U7" s="171" t="s">
        <v>137</v>
      </c>
      <c r="V7" s="1063"/>
      <c r="W7" s="1065"/>
      <c r="X7" s="178"/>
      <c r="Y7" s="1221"/>
      <c r="Z7" s="1241"/>
      <c r="AA7" s="1211"/>
      <c r="AB7" s="1213"/>
      <c r="AC7" s="1241"/>
      <c r="AD7" s="1211"/>
      <c r="AE7" s="1213"/>
      <c r="AF7" s="173"/>
      <c r="AG7" s="1241"/>
      <c r="AH7" s="1211"/>
      <c r="AI7" s="1213"/>
      <c r="AJ7" s="1241"/>
      <c r="AK7" s="1211"/>
      <c r="AL7" s="1213"/>
    </row>
    <row r="8" spans="2:38" ht="24" customHeight="1">
      <c r="B8" s="1114"/>
      <c r="C8" s="174" t="str">
        <f>입력용!C13</f>
        <v>갤럭시 Z폴드7</v>
      </c>
      <c r="D8" s="279">
        <v>53</v>
      </c>
      <c r="E8" s="283">
        <f>SUM(D8-1-6)</f>
        <v>46</v>
      </c>
      <c r="F8" s="486">
        <v>3</v>
      </c>
      <c r="G8" s="279"/>
      <c r="H8" s="279"/>
      <c r="I8" s="279"/>
      <c r="J8" s="279">
        <v>5</v>
      </c>
      <c r="K8" s="279">
        <v>6</v>
      </c>
      <c r="L8" s="267">
        <f>(D8+F8+G8+H8+J8+K8+I8)*10000</f>
        <v>670000</v>
      </c>
      <c r="M8" s="267">
        <f>(E8+F8+G8+H8+J8+K8+I8)*10000</f>
        <v>600000</v>
      </c>
      <c r="N8" s="166"/>
      <c r="O8" s="279">
        <v>60</v>
      </c>
      <c r="P8" s="283">
        <f t="shared" ref="P8:P13" si="0">SUM(O8-1)</f>
        <v>59</v>
      </c>
      <c r="Q8" s="486">
        <v>3</v>
      </c>
      <c r="R8" s="279"/>
      <c r="S8" s="279"/>
      <c r="T8" s="279">
        <v>5</v>
      </c>
      <c r="U8" s="279">
        <v>6</v>
      </c>
      <c r="V8" s="267">
        <f>(O8+Q8+R8+T8+U8+S8)*10000</f>
        <v>740000</v>
      </c>
      <c r="W8" s="267">
        <f>(P8+Q8+R8+T8+U8+S8)*10000</f>
        <v>730000</v>
      </c>
      <c r="X8" s="179"/>
      <c r="Y8" s="211" t="str">
        <f>C8</f>
        <v>갤럭시 Z폴드7</v>
      </c>
      <c r="Z8" s="197">
        <f t="shared" ref="Z8:Z34" si="1">L8</f>
        <v>670000</v>
      </c>
      <c r="AA8" s="98">
        <f>L48</f>
        <v>110000</v>
      </c>
      <c r="AB8" s="198">
        <f>L88</f>
        <v>690000</v>
      </c>
      <c r="AC8" s="199">
        <f t="shared" ref="AC8:AC34" si="2">M8</f>
        <v>600000</v>
      </c>
      <c r="AD8" s="200">
        <f>M48</f>
        <v>50000</v>
      </c>
      <c r="AE8" s="201">
        <f>M88</f>
        <v>630000</v>
      </c>
      <c r="AF8" s="29"/>
      <c r="AG8" s="197">
        <f>V8</f>
        <v>740000</v>
      </c>
      <c r="AH8" s="98">
        <f>V48</f>
        <v>130000</v>
      </c>
      <c r="AI8" s="202">
        <f>V88</f>
        <v>750000</v>
      </c>
      <c r="AJ8" s="199">
        <f>W8</f>
        <v>730000</v>
      </c>
      <c r="AK8" s="200">
        <f>W48</f>
        <v>120000</v>
      </c>
      <c r="AL8" s="201">
        <f>W88</f>
        <v>750000</v>
      </c>
    </row>
    <row r="9" spans="2:38" ht="24" customHeight="1">
      <c r="B9" s="1114"/>
      <c r="C9" s="174" t="str">
        <f>입력용!C14</f>
        <v>갤럭시 Z플립7_256G</v>
      </c>
      <c r="D9" s="279">
        <v>58</v>
      </c>
      <c r="E9" s="283">
        <f>SUM(D9-1-6)</f>
        <v>51</v>
      </c>
      <c r="F9" s="486">
        <v>3</v>
      </c>
      <c r="G9" s="279"/>
      <c r="H9" s="279"/>
      <c r="I9" s="279"/>
      <c r="J9" s="279">
        <v>5</v>
      </c>
      <c r="K9" s="279">
        <v>6</v>
      </c>
      <c r="L9" s="267">
        <f t="shared" ref="L9:L31" si="3">(D9+F9+G9+H9+J9+K9+I9)*10000</f>
        <v>720000</v>
      </c>
      <c r="M9" s="267">
        <f t="shared" ref="M9:M32" si="4">(E9+F9+G9+H9+J9+K9+I9)*10000</f>
        <v>650000</v>
      </c>
      <c r="N9" s="166"/>
      <c r="O9" s="279">
        <v>63</v>
      </c>
      <c r="P9" s="283">
        <f t="shared" si="0"/>
        <v>62</v>
      </c>
      <c r="Q9" s="486">
        <v>3</v>
      </c>
      <c r="R9" s="279"/>
      <c r="S9" s="279"/>
      <c r="T9" s="279">
        <v>5</v>
      </c>
      <c r="U9" s="279">
        <v>6</v>
      </c>
      <c r="V9" s="267">
        <f t="shared" ref="V9:V32" si="5">(O9+Q9+R9+T9+U9+S9)*10000</f>
        <v>770000</v>
      </c>
      <c r="W9" s="267">
        <f t="shared" ref="W9:W32" si="6">(P9+Q9+R9+T9+U9+S9)*10000</f>
        <v>760000</v>
      </c>
      <c r="X9" s="179"/>
      <c r="Y9" s="211" t="str">
        <f>C9</f>
        <v>갤럭시 Z플립7_256G</v>
      </c>
      <c r="Z9" s="186">
        <f t="shared" si="1"/>
        <v>720000</v>
      </c>
      <c r="AA9" s="31">
        <f>L49</f>
        <v>690000</v>
      </c>
      <c r="AB9" s="180">
        <f>L89</f>
        <v>690000</v>
      </c>
      <c r="AC9" s="181">
        <f t="shared" si="2"/>
        <v>650000</v>
      </c>
      <c r="AD9" s="32">
        <f>M49</f>
        <v>630000</v>
      </c>
      <c r="AE9" s="182">
        <f>M89</f>
        <v>630000</v>
      </c>
      <c r="AF9" s="29"/>
      <c r="AG9" s="186">
        <f t="shared" ref="AG9:AG33" si="7">V9</f>
        <v>770000</v>
      </c>
      <c r="AH9" s="31">
        <f>V49</f>
        <v>730000</v>
      </c>
      <c r="AI9" s="187">
        <f>V89</f>
        <v>770000</v>
      </c>
      <c r="AJ9" s="181">
        <f t="shared" ref="AJ9:AJ33" si="8">W9</f>
        <v>760000</v>
      </c>
      <c r="AK9" s="32">
        <f>W49</f>
        <v>720000</v>
      </c>
      <c r="AL9" s="182">
        <f>W89</f>
        <v>770000</v>
      </c>
    </row>
    <row r="10" spans="2:38" ht="24" customHeight="1">
      <c r="B10" s="1114"/>
      <c r="C10" s="174" t="str">
        <f>입력용!C15</f>
        <v>갤럭시 Z플립7_512G</v>
      </c>
      <c r="D10" s="279"/>
      <c r="E10" s="283">
        <f>SUM(D10-1-6)</f>
        <v>-7</v>
      </c>
      <c r="F10" s="486">
        <v>3</v>
      </c>
      <c r="G10" s="279"/>
      <c r="H10" s="279"/>
      <c r="I10" s="279"/>
      <c r="J10" s="279">
        <v>5</v>
      </c>
      <c r="K10" s="279">
        <v>6</v>
      </c>
      <c r="L10" s="267">
        <f t="shared" si="3"/>
        <v>140000</v>
      </c>
      <c r="M10" s="267">
        <f t="shared" si="4"/>
        <v>70000</v>
      </c>
      <c r="N10" s="166"/>
      <c r="O10" s="279"/>
      <c r="P10" s="283">
        <f t="shared" si="0"/>
        <v>-1</v>
      </c>
      <c r="Q10" s="486">
        <v>3</v>
      </c>
      <c r="R10" s="279"/>
      <c r="S10" s="279"/>
      <c r="T10" s="279"/>
      <c r="U10" s="279"/>
      <c r="V10" s="267">
        <f t="shared" si="5"/>
        <v>30000</v>
      </c>
      <c r="W10" s="267">
        <f t="shared" si="6"/>
        <v>20000</v>
      </c>
      <c r="X10" s="179"/>
      <c r="Y10" s="211" t="str">
        <f>C10</f>
        <v>갤럭시 Z플립7_512G</v>
      </c>
      <c r="Z10" s="186">
        <f t="shared" si="1"/>
        <v>140000</v>
      </c>
      <c r="AA10" s="31">
        <f>L50</f>
        <v>0</v>
      </c>
      <c r="AB10" s="180">
        <f>L90</f>
        <v>90000</v>
      </c>
      <c r="AC10" s="181">
        <f t="shared" si="2"/>
        <v>70000</v>
      </c>
      <c r="AD10" s="32">
        <f>M50</f>
        <v>-60000</v>
      </c>
      <c r="AE10" s="182">
        <f>M90</f>
        <v>30000</v>
      </c>
      <c r="AF10" s="29"/>
      <c r="AG10" s="186">
        <f>V10</f>
        <v>30000</v>
      </c>
      <c r="AH10" s="31">
        <f>V50</f>
        <v>0</v>
      </c>
      <c r="AI10" s="187">
        <f>V90</f>
        <v>90000</v>
      </c>
      <c r="AJ10" s="181">
        <f>W10</f>
        <v>20000</v>
      </c>
      <c r="AK10" s="32">
        <f>W50</f>
        <v>0</v>
      </c>
      <c r="AL10" s="182">
        <f>W90</f>
        <v>90000</v>
      </c>
    </row>
    <row r="11" spans="2:38" ht="24" customHeight="1">
      <c r="B11" s="1114"/>
      <c r="C11" s="287" t="s">
        <v>714</v>
      </c>
      <c r="D11" s="279">
        <v>43</v>
      </c>
      <c r="E11" s="283">
        <f t="shared" ref="E11:E16" si="9">SUM(D11-1)</f>
        <v>42</v>
      </c>
      <c r="F11" s="486">
        <v>3</v>
      </c>
      <c r="G11" s="279"/>
      <c r="H11" s="279"/>
      <c r="I11" s="279"/>
      <c r="J11" s="279">
        <v>5</v>
      </c>
      <c r="K11" s="279">
        <v>11</v>
      </c>
      <c r="L11" s="267">
        <f t="shared" si="3"/>
        <v>620000</v>
      </c>
      <c r="M11" s="267">
        <f t="shared" si="4"/>
        <v>610000</v>
      </c>
      <c r="N11" s="166"/>
      <c r="O11" s="279">
        <v>49</v>
      </c>
      <c r="P11" s="283">
        <f t="shared" si="0"/>
        <v>48</v>
      </c>
      <c r="Q11" s="486">
        <v>3</v>
      </c>
      <c r="R11" s="279"/>
      <c r="S11" s="279"/>
      <c r="T11" s="279">
        <v>5</v>
      </c>
      <c r="U11" s="279">
        <v>11</v>
      </c>
      <c r="V11" s="267">
        <f t="shared" si="5"/>
        <v>680000</v>
      </c>
      <c r="W11" s="267">
        <f t="shared" si="6"/>
        <v>670000</v>
      </c>
      <c r="X11" s="179"/>
      <c r="Y11" s="211" t="s">
        <v>714</v>
      </c>
      <c r="Z11" s="186">
        <f t="shared" ref="Z11:Z13" si="10">L11</f>
        <v>620000</v>
      </c>
      <c r="AA11" s="31">
        <f t="shared" ref="AA11:AA13" si="11">L51</f>
        <v>580000</v>
      </c>
      <c r="AB11" s="180">
        <f t="shared" ref="AB11:AB13" si="12">L91</f>
        <v>600000</v>
      </c>
      <c r="AC11" s="181">
        <f t="shared" ref="AC11:AC13" si="13">M11</f>
        <v>610000</v>
      </c>
      <c r="AD11" s="32">
        <f t="shared" ref="AD11:AD13" si="14">M51</f>
        <v>570000</v>
      </c>
      <c r="AE11" s="182">
        <f t="shared" ref="AE11:AE13" si="15">M91</f>
        <v>600000</v>
      </c>
      <c r="AF11" s="29"/>
      <c r="AG11" s="186">
        <f t="shared" ref="AG11:AG13" si="16">V11</f>
        <v>680000</v>
      </c>
      <c r="AH11" s="31">
        <f t="shared" ref="AH11:AH13" si="17">V51</f>
        <v>620000</v>
      </c>
      <c r="AI11" s="187">
        <f t="shared" ref="AI11:AI13" si="18">V91</f>
        <v>640000</v>
      </c>
      <c r="AJ11" s="181">
        <f t="shared" ref="AJ11:AJ13" si="19">W11</f>
        <v>670000</v>
      </c>
      <c r="AK11" s="32">
        <f t="shared" ref="AK11:AK13" si="20">W51</f>
        <v>610000</v>
      </c>
      <c r="AL11" s="182">
        <f t="shared" ref="AL11:AL13" si="21">W91</f>
        <v>640000</v>
      </c>
    </row>
    <row r="12" spans="2:38" ht="24" customHeight="1">
      <c r="B12" s="1114"/>
      <c r="C12" s="287" t="s">
        <v>715</v>
      </c>
      <c r="D12" s="279">
        <v>43</v>
      </c>
      <c r="E12" s="283">
        <f t="shared" si="9"/>
        <v>42</v>
      </c>
      <c r="F12" s="486">
        <v>3</v>
      </c>
      <c r="G12" s="279"/>
      <c r="H12" s="279"/>
      <c r="I12" s="279"/>
      <c r="J12" s="279">
        <v>5</v>
      </c>
      <c r="K12" s="279">
        <v>11</v>
      </c>
      <c r="L12" s="267">
        <f t="shared" si="3"/>
        <v>620000</v>
      </c>
      <c r="M12" s="267">
        <f t="shared" si="4"/>
        <v>610000</v>
      </c>
      <c r="N12" s="166"/>
      <c r="O12" s="279">
        <v>49</v>
      </c>
      <c r="P12" s="283">
        <f t="shared" si="0"/>
        <v>48</v>
      </c>
      <c r="Q12" s="486">
        <v>3</v>
      </c>
      <c r="R12" s="279"/>
      <c r="S12" s="279"/>
      <c r="T12" s="279">
        <v>5</v>
      </c>
      <c r="U12" s="279">
        <v>11</v>
      </c>
      <c r="V12" s="267">
        <f t="shared" si="5"/>
        <v>680000</v>
      </c>
      <c r="W12" s="267">
        <f t="shared" si="6"/>
        <v>670000</v>
      </c>
      <c r="X12" s="179"/>
      <c r="Y12" s="211" t="s">
        <v>715</v>
      </c>
      <c r="Z12" s="186">
        <f t="shared" si="10"/>
        <v>620000</v>
      </c>
      <c r="AA12" s="31">
        <f t="shared" si="11"/>
        <v>580000</v>
      </c>
      <c r="AB12" s="180">
        <f t="shared" si="12"/>
        <v>600000</v>
      </c>
      <c r="AC12" s="181">
        <f t="shared" si="13"/>
        <v>610000</v>
      </c>
      <c r="AD12" s="32">
        <f t="shared" si="14"/>
        <v>570000</v>
      </c>
      <c r="AE12" s="182">
        <f t="shared" si="15"/>
        <v>600000</v>
      </c>
      <c r="AF12" s="29"/>
      <c r="AG12" s="186">
        <f t="shared" si="16"/>
        <v>680000</v>
      </c>
      <c r="AH12" s="31">
        <f t="shared" si="17"/>
        <v>620000</v>
      </c>
      <c r="AI12" s="187">
        <f t="shared" si="18"/>
        <v>640000</v>
      </c>
      <c r="AJ12" s="181">
        <f t="shared" si="19"/>
        <v>670000</v>
      </c>
      <c r="AK12" s="32">
        <f t="shared" si="20"/>
        <v>610000</v>
      </c>
      <c r="AL12" s="182">
        <f t="shared" si="21"/>
        <v>640000</v>
      </c>
    </row>
    <row r="13" spans="2:38" ht="24" customHeight="1">
      <c r="B13" s="1114"/>
      <c r="C13" s="287" t="s">
        <v>716</v>
      </c>
      <c r="D13" s="279">
        <v>43</v>
      </c>
      <c r="E13" s="283">
        <f t="shared" si="9"/>
        <v>42</v>
      </c>
      <c r="F13" s="486">
        <v>3</v>
      </c>
      <c r="G13" s="279"/>
      <c r="H13" s="279"/>
      <c r="I13" s="279"/>
      <c r="J13" s="279">
        <v>5</v>
      </c>
      <c r="K13" s="279">
        <v>11</v>
      </c>
      <c r="L13" s="267">
        <f t="shared" si="3"/>
        <v>620000</v>
      </c>
      <c r="M13" s="267">
        <f t="shared" si="4"/>
        <v>610000</v>
      </c>
      <c r="N13" s="166"/>
      <c r="O13" s="279">
        <v>49</v>
      </c>
      <c r="P13" s="283">
        <f t="shared" si="0"/>
        <v>48</v>
      </c>
      <c r="Q13" s="486">
        <v>3</v>
      </c>
      <c r="R13" s="279"/>
      <c r="S13" s="279"/>
      <c r="T13" s="279">
        <v>5</v>
      </c>
      <c r="U13" s="279">
        <v>11</v>
      </c>
      <c r="V13" s="267">
        <f t="shared" si="5"/>
        <v>680000</v>
      </c>
      <c r="W13" s="267">
        <f t="shared" si="6"/>
        <v>670000</v>
      </c>
      <c r="X13" s="179"/>
      <c r="Y13" s="211" t="s">
        <v>716</v>
      </c>
      <c r="Z13" s="186">
        <f t="shared" si="10"/>
        <v>620000</v>
      </c>
      <c r="AA13" s="31">
        <f t="shared" si="11"/>
        <v>580000</v>
      </c>
      <c r="AB13" s="180">
        <f t="shared" si="12"/>
        <v>600000</v>
      </c>
      <c r="AC13" s="181">
        <f t="shared" si="13"/>
        <v>610000</v>
      </c>
      <c r="AD13" s="32">
        <f t="shared" si="14"/>
        <v>570000</v>
      </c>
      <c r="AE13" s="182">
        <f t="shared" si="15"/>
        <v>600000</v>
      </c>
      <c r="AF13" s="29"/>
      <c r="AG13" s="186">
        <f t="shared" si="16"/>
        <v>680000</v>
      </c>
      <c r="AH13" s="31">
        <f t="shared" si="17"/>
        <v>620000</v>
      </c>
      <c r="AI13" s="187">
        <f t="shared" si="18"/>
        <v>640000</v>
      </c>
      <c r="AJ13" s="181">
        <f t="shared" si="19"/>
        <v>670000</v>
      </c>
      <c r="AK13" s="32">
        <f t="shared" si="20"/>
        <v>610000</v>
      </c>
      <c r="AL13" s="182">
        <f t="shared" si="21"/>
        <v>640000</v>
      </c>
    </row>
    <row r="14" spans="2:38" ht="24" customHeight="1">
      <c r="B14" s="1114"/>
      <c r="C14" s="174" t="str">
        <f>입력용!C19</f>
        <v>갤럭시 S25</v>
      </c>
      <c r="D14" s="279">
        <v>42</v>
      </c>
      <c r="E14" s="283">
        <f t="shared" si="9"/>
        <v>41</v>
      </c>
      <c r="F14" s="486">
        <v>3</v>
      </c>
      <c r="G14" s="279"/>
      <c r="H14" s="279"/>
      <c r="I14" s="279"/>
      <c r="J14" s="279">
        <v>5</v>
      </c>
      <c r="K14" s="279">
        <v>6</v>
      </c>
      <c r="L14" s="267">
        <f t="shared" si="3"/>
        <v>560000</v>
      </c>
      <c r="M14" s="267">
        <f t="shared" si="4"/>
        <v>550000</v>
      </c>
      <c r="N14" s="166"/>
      <c r="O14" s="279">
        <v>33</v>
      </c>
      <c r="P14" s="283">
        <f t="shared" ref="P14:P26" si="22">SUM(O14-1)</f>
        <v>32</v>
      </c>
      <c r="Q14" s="486">
        <v>3</v>
      </c>
      <c r="R14" s="279"/>
      <c r="S14" s="279"/>
      <c r="T14" s="279">
        <v>5</v>
      </c>
      <c r="U14" s="279">
        <v>6</v>
      </c>
      <c r="V14" s="267">
        <f t="shared" si="5"/>
        <v>470000</v>
      </c>
      <c r="W14" s="267">
        <f t="shared" si="6"/>
        <v>460000</v>
      </c>
      <c r="X14" s="179"/>
      <c r="Y14" s="211" t="s">
        <v>252</v>
      </c>
      <c r="Z14" s="186">
        <f t="shared" si="1"/>
        <v>560000</v>
      </c>
      <c r="AA14" s="31">
        <f t="shared" ref="AA14:AA21" si="23">L54</f>
        <v>550000</v>
      </c>
      <c r="AB14" s="180">
        <f t="shared" ref="AB14:AB21" si="24">L94</f>
        <v>590000</v>
      </c>
      <c r="AC14" s="181">
        <f t="shared" si="2"/>
        <v>550000</v>
      </c>
      <c r="AD14" s="32">
        <f t="shared" ref="AD14:AD21" si="25">M54</f>
        <v>540000</v>
      </c>
      <c r="AE14" s="182">
        <f t="shared" ref="AE14:AE21" si="26">M94</f>
        <v>590000</v>
      </c>
      <c r="AF14" s="29"/>
      <c r="AG14" s="186">
        <f>V14</f>
        <v>470000</v>
      </c>
      <c r="AH14" s="31">
        <f t="shared" ref="AH14:AH16" si="27">V54</f>
        <v>490000</v>
      </c>
      <c r="AI14" s="187">
        <f t="shared" ref="AI14:AI17" si="28">V94</f>
        <v>630000</v>
      </c>
      <c r="AJ14" s="181">
        <f>W14</f>
        <v>460000</v>
      </c>
      <c r="AK14" s="32">
        <f t="shared" ref="AK14:AK16" si="29">W54</f>
        <v>480000</v>
      </c>
      <c r="AL14" s="182">
        <f t="shared" ref="AL14:AL17" si="30">W94</f>
        <v>630000</v>
      </c>
    </row>
    <row r="15" spans="2:38" ht="24" customHeight="1">
      <c r="B15" s="1114"/>
      <c r="C15" s="287" t="s">
        <v>253</v>
      </c>
      <c r="D15" s="279"/>
      <c r="E15" s="283">
        <f t="shared" si="9"/>
        <v>-1</v>
      </c>
      <c r="F15" s="486"/>
      <c r="G15" s="279"/>
      <c r="H15" s="279"/>
      <c r="I15" s="279"/>
      <c r="J15" s="279">
        <v>5</v>
      </c>
      <c r="K15" s="279">
        <v>6</v>
      </c>
      <c r="L15" s="267">
        <f t="shared" si="3"/>
        <v>110000</v>
      </c>
      <c r="M15" s="267">
        <f t="shared" si="4"/>
        <v>100000</v>
      </c>
      <c r="N15" s="166"/>
      <c r="O15" s="279"/>
      <c r="P15" s="283">
        <f t="shared" si="22"/>
        <v>-1</v>
      </c>
      <c r="Q15" s="486"/>
      <c r="R15" s="279"/>
      <c r="S15" s="279"/>
      <c r="T15" s="279"/>
      <c r="U15" s="279"/>
      <c r="V15" s="267">
        <f t="shared" si="5"/>
        <v>0</v>
      </c>
      <c r="W15" s="267">
        <f t="shared" si="6"/>
        <v>-10000</v>
      </c>
      <c r="X15" s="179"/>
      <c r="Y15" s="211" t="s">
        <v>253</v>
      </c>
      <c r="Z15" s="186">
        <f t="shared" si="1"/>
        <v>110000</v>
      </c>
      <c r="AA15" s="31">
        <f t="shared" si="23"/>
        <v>60000</v>
      </c>
      <c r="AB15" s="180">
        <f t="shared" si="24"/>
        <v>0</v>
      </c>
      <c r="AC15" s="181">
        <f t="shared" si="2"/>
        <v>100000</v>
      </c>
      <c r="AD15" s="32">
        <f t="shared" si="25"/>
        <v>50000</v>
      </c>
      <c r="AE15" s="182">
        <f t="shared" si="26"/>
        <v>0</v>
      </c>
      <c r="AF15" s="29"/>
      <c r="AG15" s="186">
        <f>V15</f>
        <v>0</v>
      </c>
      <c r="AH15" s="31">
        <f t="shared" si="27"/>
        <v>110000</v>
      </c>
      <c r="AI15" s="187">
        <f t="shared" si="28"/>
        <v>0</v>
      </c>
      <c r="AJ15" s="181">
        <f>W15</f>
        <v>-10000</v>
      </c>
      <c r="AK15" s="32">
        <f t="shared" si="29"/>
        <v>100000</v>
      </c>
      <c r="AL15" s="182">
        <f t="shared" si="30"/>
        <v>0</v>
      </c>
    </row>
    <row r="16" spans="2:38" ht="24" customHeight="1">
      <c r="B16" s="1114"/>
      <c r="C16" s="287" t="s">
        <v>254</v>
      </c>
      <c r="D16" s="279">
        <v>41</v>
      </c>
      <c r="E16" s="283">
        <f t="shared" si="9"/>
        <v>40</v>
      </c>
      <c r="F16" s="486">
        <v>3</v>
      </c>
      <c r="G16" s="279"/>
      <c r="H16" s="279"/>
      <c r="I16" s="279"/>
      <c r="J16" s="279">
        <v>5</v>
      </c>
      <c r="K16" s="279">
        <v>6</v>
      </c>
      <c r="L16" s="267">
        <f t="shared" si="3"/>
        <v>550000</v>
      </c>
      <c r="M16" s="267">
        <f t="shared" si="4"/>
        <v>540000</v>
      </c>
      <c r="N16" s="166"/>
      <c r="O16" s="279">
        <v>28</v>
      </c>
      <c r="P16" s="283">
        <f t="shared" si="22"/>
        <v>27</v>
      </c>
      <c r="Q16" s="486">
        <v>3</v>
      </c>
      <c r="R16" s="279"/>
      <c r="S16" s="279"/>
      <c r="T16" s="279">
        <v>5</v>
      </c>
      <c r="U16" s="279">
        <v>6</v>
      </c>
      <c r="V16" s="267">
        <f t="shared" si="5"/>
        <v>420000</v>
      </c>
      <c r="W16" s="267">
        <f t="shared" si="6"/>
        <v>410000</v>
      </c>
      <c r="X16" s="179"/>
      <c r="Y16" s="211" t="s">
        <v>265</v>
      </c>
      <c r="Z16" s="186">
        <f t="shared" si="1"/>
        <v>550000</v>
      </c>
      <c r="AA16" s="31">
        <f t="shared" si="23"/>
        <v>350000</v>
      </c>
      <c r="AB16" s="180">
        <f t="shared" si="24"/>
        <v>0</v>
      </c>
      <c r="AC16" s="181">
        <f t="shared" si="2"/>
        <v>540000</v>
      </c>
      <c r="AD16" s="32">
        <f t="shared" si="25"/>
        <v>340000</v>
      </c>
      <c r="AE16" s="182">
        <f t="shared" si="26"/>
        <v>0</v>
      </c>
      <c r="AF16" s="29"/>
      <c r="AG16" s="186">
        <f>V16</f>
        <v>420000</v>
      </c>
      <c r="AH16" s="31">
        <f t="shared" si="27"/>
        <v>370000</v>
      </c>
      <c r="AI16" s="187">
        <f t="shared" si="28"/>
        <v>0</v>
      </c>
      <c r="AJ16" s="181">
        <f>W16</f>
        <v>410000</v>
      </c>
      <c r="AK16" s="32">
        <f t="shared" si="29"/>
        <v>360000</v>
      </c>
      <c r="AL16" s="182">
        <f t="shared" si="30"/>
        <v>0</v>
      </c>
    </row>
    <row r="17" spans="2:38" ht="24" customHeight="1">
      <c r="B17" s="1114"/>
      <c r="C17" s="287" t="s">
        <v>261</v>
      </c>
      <c r="D17" s="279">
        <v>52</v>
      </c>
      <c r="E17" s="283">
        <f>SUM(D17-1-6)</f>
        <v>45</v>
      </c>
      <c r="F17" s="486">
        <v>3</v>
      </c>
      <c r="G17" s="279"/>
      <c r="H17" s="279"/>
      <c r="I17" s="279"/>
      <c r="J17" s="279"/>
      <c r="K17" s="279"/>
      <c r="L17" s="267">
        <f t="shared" si="3"/>
        <v>550000</v>
      </c>
      <c r="M17" s="267">
        <f t="shared" si="4"/>
        <v>480000</v>
      </c>
      <c r="N17" s="166"/>
      <c r="O17" s="279">
        <v>53</v>
      </c>
      <c r="P17" s="283">
        <f t="shared" si="22"/>
        <v>52</v>
      </c>
      <c r="Q17" s="486">
        <v>3</v>
      </c>
      <c r="R17" s="279"/>
      <c r="S17" s="279"/>
      <c r="T17" s="279">
        <v>5</v>
      </c>
      <c r="U17" s="279">
        <v>6</v>
      </c>
      <c r="V17" s="267">
        <f t="shared" si="5"/>
        <v>670000</v>
      </c>
      <c r="W17" s="267">
        <f t="shared" si="6"/>
        <v>660000</v>
      </c>
      <c r="X17" s="179"/>
      <c r="Y17" s="211" t="str">
        <f t="shared" ref="Y17:Y34" si="31">C17</f>
        <v>갤럭시 S25 엣지</v>
      </c>
      <c r="Z17" s="186">
        <f t="shared" si="1"/>
        <v>550000</v>
      </c>
      <c r="AA17" s="31">
        <f t="shared" si="23"/>
        <v>620000</v>
      </c>
      <c r="AB17" s="180">
        <f t="shared" si="24"/>
        <v>650000</v>
      </c>
      <c r="AC17" s="181">
        <f t="shared" si="2"/>
        <v>480000</v>
      </c>
      <c r="AD17" s="32">
        <f t="shared" si="25"/>
        <v>560000</v>
      </c>
      <c r="AE17" s="182">
        <f t="shared" si="26"/>
        <v>650000</v>
      </c>
      <c r="AF17" s="29"/>
      <c r="AG17" s="186">
        <f>V17</f>
        <v>670000</v>
      </c>
      <c r="AH17" s="31">
        <f>V57</f>
        <v>650000</v>
      </c>
      <c r="AI17" s="187">
        <f t="shared" si="28"/>
        <v>690000</v>
      </c>
      <c r="AJ17" s="181">
        <f>W17</f>
        <v>660000</v>
      </c>
      <c r="AK17" s="32">
        <f>W57</f>
        <v>640000</v>
      </c>
      <c r="AL17" s="182">
        <f t="shared" si="30"/>
        <v>690000</v>
      </c>
    </row>
    <row r="18" spans="2:38" ht="24" customHeight="1">
      <c r="B18" s="1114"/>
      <c r="C18" s="242" t="s">
        <v>419</v>
      </c>
      <c r="D18" s="279">
        <v>65</v>
      </c>
      <c r="E18" s="283">
        <f>SUM(D18-1)</f>
        <v>64</v>
      </c>
      <c r="F18" s="486">
        <v>3</v>
      </c>
      <c r="G18" s="279"/>
      <c r="H18" s="279"/>
      <c r="I18" s="279"/>
      <c r="J18" s="279">
        <v>5</v>
      </c>
      <c r="K18" s="279">
        <v>6</v>
      </c>
      <c r="L18" s="267">
        <f t="shared" si="3"/>
        <v>790000</v>
      </c>
      <c r="M18" s="267">
        <f t="shared" si="4"/>
        <v>780000</v>
      </c>
      <c r="N18" s="166"/>
      <c r="O18" s="279">
        <v>33</v>
      </c>
      <c r="P18" s="283">
        <f t="shared" si="22"/>
        <v>32</v>
      </c>
      <c r="Q18" s="486">
        <v>3</v>
      </c>
      <c r="R18" s="279"/>
      <c r="S18" s="279"/>
      <c r="T18" s="279">
        <v>5</v>
      </c>
      <c r="U18" s="279">
        <v>6</v>
      </c>
      <c r="V18" s="267">
        <f t="shared" si="5"/>
        <v>470000</v>
      </c>
      <c r="W18" s="267">
        <f t="shared" si="6"/>
        <v>460000</v>
      </c>
      <c r="X18" s="179"/>
      <c r="Y18" s="211" t="str">
        <f t="shared" si="31"/>
        <v>아이폰17 256G</v>
      </c>
      <c r="Z18" s="186">
        <f t="shared" si="1"/>
        <v>790000</v>
      </c>
      <c r="AA18" s="31">
        <f t="shared" si="23"/>
        <v>780000</v>
      </c>
      <c r="AB18" s="180">
        <f t="shared" si="24"/>
        <v>770000</v>
      </c>
      <c r="AC18" s="181">
        <f t="shared" si="2"/>
        <v>780000</v>
      </c>
      <c r="AD18" s="32">
        <f t="shared" si="25"/>
        <v>770000</v>
      </c>
      <c r="AE18" s="182">
        <f t="shared" si="26"/>
        <v>770000</v>
      </c>
      <c r="AF18" s="29"/>
      <c r="AG18" s="186">
        <f t="shared" si="7"/>
        <v>470000</v>
      </c>
      <c r="AH18" s="31">
        <f>V58</f>
        <v>450000</v>
      </c>
      <c r="AI18" s="187">
        <f>V98</f>
        <v>470000</v>
      </c>
      <c r="AJ18" s="181">
        <f t="shared" si="8"/>
        <v>460000</v>
      </c>
      <c r="AK18" s="32">
        <f>W58</f>
        <v>440000</v>
      </c>
      <c r="AL18" s="182">
        <f>W98</f>
        <v>470000</v>
      </c>
    </row>
    <row r="19" spans="2:38" ht="24" customHeight="1">
      <c r="B19" s="1114"/>
      <c r="C19" s="242" t="s">
        <v>417</v>
      </c>
      <c r="D19" s="279">
        <v>65</v>
      </c>
      <c r="E19" s="283">
        <f>SUM(D19-1)</f>
        <v>64</v>
      </c>
      <c r="F19" s="486">
        <v>3</v>
      </c>
      <c r="G19" s="279"/>
      <c r="H19" s="279"/>
      <c r="I19" s="279"/>
      <c r="J19" s="279">
        <v>5</v>
      </c>
      <c r="K19" s="279">
        <v>6</v>
      </c>
      <c r="L19" s="267">
        <f t="shared" si="3"/>
        <v>790000</v>
      </c>
      <c r="M19" s="267">
        <f t="shared" si="4"/>
        <v>780000</v>
      </c>
      <c r="N19" s="166"/>
      <c r="O19" s="279">
        <v>33</v>
      </c>
      <c r="P19" s="283">
        <f t="shared" si="22"/>
        <v>32</v>
      </c>
      <c r="Q19" s="486">
        <v>3</v>
      </c>
      <c r="R19" s="279"/>
      <c r="S19" s="279"/>
      <c r="T19" s="279">
        <v>5</v>
      </c>
      <c r="U19" s="279">
        <v>6</v>
      </c>
      <c r="V19" s="267">
        <f t="shared" si="5"/>
        <v>470000</v>
      </c>
      <c r="W19" s="267">
        <f t="shared" si="6"/>
        <v>460000</v>
      </c>
      <c r="X19" s="179"/>
      <c r="Y19" s="211" t="str">
        <f t="shared" si="31"/>
        <v>아이폰17 에어 256G</v>
      </c>
      <c r="Z19" s="186">
        <f t="shared" si="1"/>
        <v>790000</v>
      </c>
      <c r="AA19" s="31">
        <f t="shared" si="23"/>
        <v>760000</v>
      </c>
      <c r="AB19" s="180">
        <f t="shared" si="24"/>
        <v>770000</v>
      </c>
      <c r="AC19" s="181">
        <f t="shared" si="2"/>
        <v>780000</v>
      </c>
      <c r="AD19" s="32">
        <f t="shared" si="25"/>
        <v>750000</v>
      </c>
      <c r="AE19" s="182">
        <f t="shared" si="26"/>
        <v>770000</v>
      </c>
      <c r="AF19" s="29"/>
      <c r="AG19" s="186">
        <f t="shared" si="7"/>
        <v>470000</v>
      </c>
      <c r="AH19" s="31">
        <f>V59</f>
        <v>430000</v>
      </c>
      <c r="AI19" s="187">
        <f>V99</f>
        <v>470000</v>
      </c>
      <c r="AJ19" s="181">
        <f t="shared" si="8"/>
        <v>460000</v>
      </c>
      <c r="AK19" s="32">
        <f>W59</f>
        <v>420000</v>
      </c>
      <c r="AL19" s="182">
        <f>W99</f>
        <v>470000</v>
      </c>
    </row>
    <row r="20" spans="2:38" ht="24" customHeight="1">
      <c r="B20" s="1114"/>
      <c r="C20" s="242" t="s">
        <v>418</v>
      </c>
      <c r="D20" s="279">
        <v>58</v>
      </c>
      <c r="E20" s="283">
        <f>SUM(D20-1)</f>
        <v>57</v>
      </c>
      <c r="F20" s="486">
        <v>3</v>
      </c>
      <c r="G20" s="279"/>
      <c r="H20" s="279"/>
      <c r="I20" s="279"/>
      <c r="J20" s="279">
        <v>5</v>
      </c>
      <c r="K20" s="279">
        <v>6</v>
      </c>
      <c r="L20" s="267">
        <f t="shared" si="3"/>
        <v>720000</v>
      </c>
      <c r="M20" s="267">
        <f t="shared" si="4"/>
        <v>710000</v>
      </c>
      <c r="N20" s="166"/>
      <c r="O20" s="279">
        <v>29</v>
      </c>
      <c r="P20" s="283">
        <f t="shared" si="22"/>
        <v>28</v>
      </c>
      <c r="Q20" s="486">
        <v>3</v>
      </c>
      <c r="R20" s="279"/>
      <c r="S20" s="279"/>
      <c r="T20" s="279">
        <v>5</v>
      </c>
      <c r="U20" s="279">
        <v>6</v>
      </c>
      <c r="V20" s="267">
        <f t="shared" si="5"/>
        <v>430000</v>
      </c>
      <c r="W20" s="267">
        <f t="shared" si="6"/>
        <v>420000</v>
      </c>
      <c r="X20" s="179"/>
      <c r="Y20" s="211" t="str">
        <f t="shared" si="31"/>
        <v>아이폰17 프로 256G</v>
      </c>
      <c r="Z20" s="186">
        <f t="shared" si="1"/>
        <v>720000</v>
      </c>
      <c r="AA20" s="31">
        <f t="shared" si="23"/>
        <v>740000</v>
      </c>
      <c r="AB20" s="180">
        <f t="shared" si="24"/>
        <v>690000</v>
      </c>
      <c r="AC20" s="181">
        <f t="shared" si="2"/>
        <v>710000</v>
      </c>
      <c r="AD20" s="32">
        <f t="shared" si="25"/>
        <v>730000</v>
      </c>
      <c r="AE20" s="182">
        <f t="shared" si="26"/>
        <v>690000</v>
      </c>
      <c r="AF20" s="29"/>
      <c r="AG20" s="186">
        <f t="shared" si="7"/>
        <v>430000</v>
      </c>
      <c r="AH20" s="31">
        <f>V60</f>
        <v>410000</v>
      </c>
      <c r="AI20" s="187">
        <f>V100</f>
        <v>420000</v>
      </c>
      <c r="AJ20" s="181">
        <f t="shared" si="8"/>
        <v>420000</v>
      </c>
      <c r="AK20" s="32">
        <f>W60</f>
        <v>400000</v>
      </c>
      <c r="AL20" s="182">
        <f>W100</f>
        <v>420000</v>
      </c>
    </row>
    <row r="21" spans="2:38" ht="24" customHeight="1">
      <c r="B21" s="1114"/>
      <c r="C21" s="242" t="s">
        <v>420</v>
      </c>
      <c r="D21" s="279">
        <v>58</v>
      </c>
      <c r="E21" s="283">
        <f>SUM(D21-1)</f>
        <v>57</v>
      </c>
      <c r="F21" s="486">
        <v>3</v>
      </c>
      <c r="G21" s="279"/>
      <c r="H21" s="279"/>
      <c r="I21" s="279"/>
      <c r="J21" s="279">
        <v>5</v>
      </c>
      <c r="K21" s="279">
        <v>6</v>
      </c>
      <c r="L21" s="267">
        <f t="shared" si="3"/>
        <v>720000</v>
      </c>
      <c r="M21" s="267">
        <f t="shared" si="4"/>
        <v>710000</v>
      </c>
      <c r="N21" s="166"/>
      <c r="O21" s="279">
        <v>29</v>
      </c>
      <c r="P21" s="283">
        <f t="shared" si="22"/>
        <v>28</v>
      </c>
      <c r="Q21" s="486">
        <v>3</v>
      </c>
      <c r="R21" s="279"/>
      <c r="S21" s="279"/>
      <c r="T21" s="279">
        <v>5</v>
      </c>
      <c r="U21" s="279">
        <v>6</v>
      </c>
      <c r="V21" s="267">
        <f t="shared" si="5"/>
        <v>430000</v>
      </c>
      <c r="W21" s="267">
        <f t="shared" si="6"/>
        <v>420000</v>
      </c>
      <c r="X21" s="179"/>
      <c r="Y21" s="211" t="str">
        <f t="shared" si="31"/>
        <v>아이폰17 프로맥스 256G</v>
      </c>
      <c r="Z21" s="186">
        <f t="shared" ref="Z21" si="32">L21</f>
        <v>720000</v>
      </c>
      <c r="AA21" s="31">
        <f t="shared" si="23"/>
        <v>700000</v>
      </c>
      <c r="AB21" s="180">
        <f t="shared" si="24"/>
        <v>690000</v>
      </c>
      <c r="AC21" s="181">
        <f t="shared" ref="AC21" si="33">M21</f>
        <v>710000</v>
      </c>
      <c r="AD21" s="32">
        <f t="shared" si="25"/>
        <v>690000</v>
      </c>
      <c r="AE21" s="182">
        <f t="shared" si="26"/>
        <v>690000</v>
      </c>
      <c r="AF21" s="29"/>
      <c r="AG21" s="186">
        <f t="shared" ref="AG21" si="34">V21</f>
        <v>430000</v>
      </c>
      <c r="AH21" s="31">
        <f>V61</f>
        <v>370000</v>
      </c>
      <c r="AI21" s="187">
        <f>V101</f>
        <v>420000</v>
      </c>
      <c r="AJ21" s="181">
        <f t="shared" ref="AJ21" si="35">W21</f>
        <v>420000</v>
      </c>
      <c r="AK21" s="32">
        <f>W61</f>
        <v>360000</v>
      </c>
      <c r="AL21" s="182">
        <f>W101</f>
        <v>420000</v>
      </c>
    </row>
    <row r="22" spans="2:38" ht="24" customHeight="1">
      <c r="B22" s="1114"/>
      <c r="C22" s="268" t="s">
        <v>199</v>
      </c>
      <c r="D22" s="279"/>
      <c r="E22" s="283">
        <f>SUM(D22-1-6)</f>
        <v>-7</v>
      </c>
      <c r="F22" s="486"/>
      <c r="G22" s="279"/>
      <c r="H22" s="279"/>
      <c r="I22" s="279"/>
      <c r="J22" s="279">
        <v>5</v>
      </c>
      <c r="K22" s="279">
        <v>6</v>
      </c>
      <c r="L22" s="267">
        <f t="shared" si="3"/>
        <v>110000</v>
      </c>
      <c r="M22" s="267">
        <f t="shared" si="4"/>
        <v>40000</v>
      </c>
      <c r="N22" s="166"/>
      <c r="O22" s="279"/>
      <c r="P22" s="283">
        <f t="shared" si="22"/>
        <v>-1</v>
      </c>
      <c r="Q22" s="486"/>
      <c r="R22" s="279"/>
      <c r="S22" s="279"/>
      <c r="T22" s="279"/>
      <c r="U22" s="279"/>
      <c r="V22" s="267">
        <f t="shared" si="5"/>
        <v>0</v>
      </c>
      <c r="W22" s="267">
        <f t="shared" si="6"/>
        <v>-10000</v>
      </c>
      <c r="X22" s="179"/>
      <c r="Y22" s="211" t="str">
        <f t="shared" si="31"/>
        <v>아이폰16 128G</v>
      </c>
      <c r="Z22" s="186">
        <f t="shared" si="1"/>
        <v>110000</v>
      </c>
      <c r="AA22" s="31">
        <f t="shared" ref="AA22:AA34" si="36">L62</f>
        <v>90000</v>
      </c>
      <c r="AB22" s="180">
        <f t="shared" ref="AB22:AB34" si="37">L102</f>
        <v>60000</v>
      </c>
      <c r="AC22" s="181">
        <f t="shared" si="2"/>
        <v>40000</v>
      </c>
      <c r="AD22" s="32">
        <f t="shared" ref="AD22:AD34" si="38">M62</f>
        <v>30000</v>
      </c>
      <c r="AE22" s="182">
        <f t="shared" ref="AE22:AE34" si="39">M102</f>
        <v>0</v>
      </c>
      <c r="AF22" s="29"/>
      <c r="AG22" s="186">
        <f t="shared" si="7"/>
        <v>0</v>
      </c>
      <c r="AH22" s="31">
        <f t="shared" ref="AH22:AH34" si="40">V62</f>
        <v>0</v>
      </c>
      <c r="AI22" s="187">
        <f t="shared" ref="AI22:AI34" si="41">V102</f>
        <v>0</v>
      </c>
      <c r="AJ22" s="181">
        <f t="shared" si="8"/>
        <v>-10000</v>
      </c>
      <c r="AK22" s="32">
        <f t="shared" ref="AK22:AK34" si="42">W62</f>
        <v>-10000</v>
      </c>
      <c r="AL22" s="182">
        <f t="shared" ref="AL22:AL34" si="43">W102</f>
        <v>0</v>
      </c>
    </row>
    <row r="23" spans="2:38" ht="24" customHeight="1">
      <c r="B23" s="1114"/>
      <c r="C23" s="268" t="s">
        <v>200</v>
      </c>
      <c r="D23" s="279">
        <v>0</v>
      </c>
      <c r="E23" s="283">
        <f>SUM(D23-1-6)</f>
        <v>-7</v>
      </c>
      <c r="F23" s="486"/>
      <c r="G23" s="279"/>
      <c r="H23" s="279"/>
      <c r="I23" s="279"/>
      <c r="J23" s="279">
        <v>0</v>
      </c>
      <c r="K23" s="279">
        <v>0</v>
      </c>
      <c r="L23" s="267">
        <f t="shared" si="3"/>
        <v>0</v>
      </c>
      <c r="M23" s="267">
        <f t="shared" si="4"/>
        <v>-70000</v>
      </c>
      <c r="N23" s="166"/>
      <c r="O23" s="279">
        <v>0</v>
      </c>
      <c r="P23" s="283">
        <f t="shared" si="22"/>
        <v>-1</v>
      </c>
      <c r="Q23" s="486"/>
      <c r="R23" s="279"/>
      <c r="S23" s="279"/>
      <c r="T23" s="279">
        <v>0</v>
      </c>
      <c r="U23" s="279">
        <v>0</v>
      </c>
      <c r="V23" s="267">
        <f t="shared" si="5"/>
        <v>0</v>
      </c>
      <c r="W23" s="267">
        <f t="shared" si="6"/>
        <v>-10000</v>
      </c>
      <c r="X23" s="179"/>
      <c r="Y23" s="211" t="str">
        <f t="shared" si="31"/>
        <v>아이폰16+ 128G</v>
      </c>
      <c r="Z23" s="186">
        <f t="shared" si="1"/>
        <v>0</v>
      </c>
      <c r="AA23" s="31">
        <f t="shared" si="36"/>
        <v>90000</v>
      </c>
      <c r="AB23" s="180">
        <f t="shared" si="37"/>
        <v>60000</v>
      </c>
      <c r="AC23" s="181">
        <f t="shared" si="2"/>
        <v>-70000</v>
      </c>
      <c r="AD23" s="32">
        <f t="shared" si="38"/>
        <v>30000</v>
      </c>
      <c r="AE23" s="182">
        <f t="shared" si="39"/>
        <v>0</v>
      </c>
      <c r="AF23" s="29"/>
      <c r="AG23" s="186">
        <f t="shared" si="7"/>
        <v>0</v>
      </c>
      <c r="AH23" s="31">
        <f t="shared" si="40"/>
        <v>0</v>
      </c>
      <c r="AI23" s="187">
        <f t="shared" si="41"/>
        <v>0</v>
      </c>
      <c r="AJ23" s="181">
        <f t="shared" si="8"/>
        <v>-10000</v>
      </c>
      <c r="AK23" s="32">
        <f t="shared" si="42"/>
        <v>-10000</v>
      </c>
      <c r="AL23" s="182">
        <f t="shared" si="43"/>
        <v>0</v>
      </c>
    </row>
    <row r="24" spans="2:38" ht="24" customHeight="1">
      <c r="B24" s="1114"/>
      <c r="C24" s="268" t="s">
        <v>201</v>
      </c>
      <c r="D24" s="279"/>
      <c r="E24" s="283">
        <f>SUM(D24-1-6)</f>
        <v>-7</v>
      </c>
      <c r="F24" s="486"/>
      <c r="G24" s="279"/>
      <c r="H24" s="279"/>
      <c r="I24" s="279"/>
      <c r="J24" s="279">
        <v>5</v>
      </c>
      <c r="K24" s="279">
        <v>6</v>
      </c>
      <c r="L24" s="267">
        <f t="shared" si="3"/>
        <v>110000</v>
      </c>
      <c r="M24" s="267">
        <f t="shared" si="4"/>
        <v>40000</v>
      </c>
      <c r="N24" s="166"/>
      <c r="O24" s="279"/>
      <c r="P24" s="283">
        <f t="shared" si="22"/>
        <v>-1</v>
      </c>
      <c r="Q24" s="486"/>
      <c r="R24" s="279"/>
      <c r="S24" s="279"/>
      <c r="T24" s="279"/>
      <c r="U24" s="279"/>
      <c r="V24" s="267">
        <f t="shared" si="5"/>
        <v>0</v>
      </c>
      <c r="W24" s="267">
        <f t="shared" si="6"/>
        <v>-10000</v>
      </c>
      <c r="X24" s="179"/>
      <c r="Y24" s="211" t="str">
        <f t="shared" si="31"/>
        <v>아이폰16 프로 128G</v>
      </c>
      <c r="Z24" s="186">
        <f t="shared" si="1"/>
        <v>110000</v>
      </c>
      <c r="AA24" s="31">
        <f t="shared" si="36"/>
        <v>90000</v>
      </c>
      <c r="AB24" s="180">
        <f t="shared" si="37"/>
        <v>60000</v>
      </c>
      <c r="AC24" s="181">
        <f t="shared" si="2"/>
        <v>40000</v>
      </c>
      <c r="AD24" s="32">
        <f t="shared" si="38"/>
        <v>30000</v>
      </c>
      <c r="AE24" s="182">
        <f t="shared" si="39"/>
        <v>0</v>
      </c>
      <c r="AF24" s="29"/>
      <c r="AG24" s="186">
        <f t="shared" si="7"/>
        <v>0</v>
      </c>
      <c r="AH24" s="31">
        <f t="shared" si="40"/>
        <v>0</v>
      </c>
      <c r="AI24" s="187">
        <f t="shared" si="41"/>
        <v>0</v>
      </c>
      <c r="AJ24" s="181">
        <f t="shared" si="8"/>
        <v>-10000</v>
      </c>
      <c r="AK24" s="32">
        <f t="shared" si="42"/>
        <v>-10000</v>
      </c>
      <c r="AL24" s="182">
        <f t="shared" si="43"/>
        <v>0</v>
      </c>
    </row>
    <row r="25" spans="2:38" ht="24" customHeight="1">
      <c r="B25" s="1114"/>
      <c r="C25" s="268" t="s">
        <v>202</v>
      </c>
      <c r="D25" s="279"/>
      <c r="E25" s="283">
        <f>SUM(D25-1-6)</f>
        <v>-7</v>
      </c>
      <c r="F25" s="486"/>
      <c r="G25" s="279"/>
      <c r="H25" s="279"/>
      <c r="I25" s="279"/>
      <c r="J25" s="279">
        <v>5</v>
      </c>
      <c r="K25" s="279">
        <v>6</v>
      </c>
      <c r="L25" s="267">
        <f t="shared" si="3"/>
        <v>110000</v>
      </c>
      <c r="M25" s="267">
        <f t="shared" si="4"/>
        <v>40000</v>
      </c>
      <c r="N25" s="166"/>
      <c r="O25" s="279"/>
      <c r="P25" s="283">
        <f t="shared" si="22"/>
        <v>-1</v>
      </c>
      <c r="Q25" s="486"/>
      <c r="R25" s="279"/>
      <c r="S25" s="279"/>
      <c r="T25" s="279"/>
      <c r="U25" s="279"/>
      <c r="V25" s="267">
        <f t="shared" si="5"/>
        <v>0</v>
      </c>
      <c r="W25" s="267">
        <f t="shared" si="6"/>
        <v>-10000</v>
      </c>
      <c r="X25" s="179"/>
      <c r="Y25" s="211" t="str">
        <f t="shared" si="31"/>
        <v>아이폰16 프로맥스 256G</v>
      </c>
      <c r="Z25" s="186">
        <f t="shared" si="1"/>
        <v>110000</v>
      </c>
      <c r="AA25" s="31">
        <f t="shared" si="36"/>
        <v>90000</v>
      </c>
      <c r="AB25" s="180">
        <f t="shared" si="37"/>
        <v>60000</v>
      </c>
      <c r="AC25" s="181">
        <f t="shared" si="2"/>
        <v>40000</v>
      </c>
      <c r="AD25" s="32">
        <f t="shared" si="38"/>
        <v>30000</v>
      </c>
      <c r="AE25" s="182">
        <f t="shared" si="39"/>
        <v>0</v>
      </c>
      <c r="AF25" s="29"/>
      <c r="AG25" s="186">
        <f t="shared" si="7"/>
        <v>0</v>
      </c>
      <c r="AH25" s="31">
        <f t="shared" si="40"/>
        <v>0</v>
      </c>
      <c r="AI25" s="187">
        <f t="shared" si="41"/>
        <v>0</v>
      </c>
      <c r="AJ25" s="181">
        <f t="shared" si="8"/>
        <v>-10000</v>
      </c>
      <c r="AK25" s="32">
        <f t="shared" si="42"/>
        <v>-10000</v>
      </c>
      <c r="AL25" s="182">
        <f t="shared" si="43"/>
        <v>0</v>
      </c>
    </row>
    <row r="26" spans="2:38" ht="24" customHeight="1">
      <c r="B26" s="1114"/>
      <c r="C26" s="278" t="s">
        <v>425</v>
      </c>
      <c r="D26" s="279">
        <v>59</v>
      </c>
      <c r="E26" s="283">
        <f>SUM(D26-1-6)</f>
        <v>52</v>
      </c>
      <c r="F26" s="486">
        <v>3</v>
      </c>
      <c r="G26" s="279"/>
      <c r="H26" s="279"/>
      <c r="I26" s="279"/>
      <c r="J26" s="279"/>
      <c r="K26" s="279"/>
      <c r="L26" s="267">
        <f t="shared" si="3"/>
        <v>620000</v>
      </c>
      <c r="M26" s="267">
        <f t="shared" si="4"/>
        <v>550000</v>
      </c>
      <c r="N26" s="166"/>
      <c r="O26" s="279">
        <v>23</v>
      </c>
      <c r="P26" s="283">
        <f t="shared" si="22"/>
        <v>22</v>
      </c>
      <c r="Q26" s="486">
        <v>3</v>
      </c>
      <c r="R26" s="279"/>
      <c r="S26" s="279"/>
      <c r="T26" s="279">
        <v>5</v>
      </c>
      <c r="U26" s="279">
        <v>6</v>
      </c>
      <c r="V26" s="267">
        <f t="shared" si="5"/>
        <v>370000</v>
      </c>
      <c r="W26" s="267">
        <f t="shared" si="6"/>
        <v>360000</v>
      </c>
      <c r="X26" s="179"/>
      <c r="Y26" s="211" t="str">
        <f t="shared" si="31"/>
        <v>갤럭시 S25FE</v>
      </c>
      <c r="Z26" s="186">
        <f t="shared" si="1"/>
        <v>620000</v>
      </c>
      <c r="AA26" s="31">
        <f t="shared" si="36"/>
        <v>720000</v>
      </c>
      <c r="AB26" s="180">
        <f t="shared" si="37"/>
        <v>630000</v>
      </c>
      <c r="AC26" s="181">
        <f t="shared" si="2"/>
        <v>550000</v>
      </c>
      <c r="AD26" s="32">
        <f t="shared" si="38"/>
        <v>710000</v>
      </c>
      <c r="AE26" s="182">
        <f t="shared" si="39"/>
        <v>570000</v>
      </c>
      <c r="AG26" s="186">
        <f t="shared" si="7"/>
        <v>370000</v>
      </c>
      <c r="AH26" s="31">
        <f t="shared" si="40"/>
        <v>420000</v>
      </c>
      <c r="AI26" s="187">
        <f t="shared" si="41"/>
        <v>390000</v>
      </c>
      <c r="AJ26" s="181">
        <f t="shared" si="8"/>
        <v>360000</v>
      </c>
      <c r="AK26" s="32">
        <f t="shared" si="42"/>
        <v>410000</v>
      </c>
      <c r="AL26" s="182">
        <f t="shared" si="43"/>
        <v>390000</v>
      </c>
    </row>
    <row r="27" spans="2:38" ht="24" hidden="1" customHeight="1">
      <c r="B27" s="1114"/>
      <c r="C27" s="30"/>
      <c r="D27" s="279"/>
      <c r="E27" s="279"/>
      <c r="F27" s="282"/>
      <c r="G27" s="279"/>
      <c r="H27" s="279"/>
      <c r="I27" s="279"/>
      <c r="J27" s="279"/>
      <c r="K27" s="279"/>
      <c r="L27" s="267">
        <f t="shared" si="3"/>
        <v>0</v>
      </c>
      <c r="M27" s="267">
        <f t="shared" si="4"/>
        <v>0</v>
      </c>
      <c r="N27" s="166"/>
      <c r="O27" s="279"/>
      <c r="P27" s="283">
        <f t="shared" ref="P27:P31" si="44">SUM(O27-1-3)</f>
        <v>-4</v>
      </c>
      <c r="Q27" s="282"/>
      <c r="R27" s="279"/>
      <c r="S27" s="279"/>
      <c r="T27" s="279"/>
      <c r="U27" s="279"/>
      <c r="V27" s="267">
        <f t="shared" si="5"/>
        <v>0</v>
      </c>
      <c r="W27" s="267">
        <f t="shared" si="6"/>
        <v>-40000</v>
      </c>
      <c r="X27" s="179"/>
      <c r="Y27" s="211">
        <f t="shared" si="31"/>
        <v>0</v>
      </c>
      <c r="Z27" s="186">
        <f t="shared" si="1"/>
        <v>0</v>
      </c>
      <c r="AA27" s="31">
        <f t="shared" si="36"/>
        <v>0</v>
      </c>
      <c r="AB27" s="180">
        <f t="shared" si="37"/>
        <v>60000</v>
      </c>
      <c r="AC27" s="181">
        <f t="shared" si="2"/>
        <v>0</v>
      </c>
      <c r="AD27" s="32">
        <f t="shared" si="38"/>
        <v>-40000</v>
      </c>
      <c r="AE27" s="182">
        <f t="shared" si="39"/>
        <v>30000</v>
      </c>
      <c r="AG27" s="186">
        <f t="shared" si="7"/>
        <v>0</v>
      </c>
      <c r="AH27" s="31">
        <f t="shared" si="40"/>
        <v>0</v>
      </c>
      <c r="AI27" s="187">
        <f t="shared" si="41"/>
        <v>60000</v>
      </c>
      <c r="AJ27" s="181">
        <f t="shared" si="8"/>
        <v>-40000</v>
      </c>
      <c r="AK27" s="32">
        <f t="shared" si="42"/>
        <v>-40000</v>
      </c>
      <c r="AL27" s="182">
        <f t="shared" si="43"/>
        <v>30000</v>
      </c>
    </row>
    <row r="28" spans="2:38" ht="24" hidden="1" customHeight="1">
      <c r="B28" s="1114"/>
      <c r="C28" s="30" t="s">
        <v>122</v>
      </c>
      <c r="D28" s="279"/>
      <c r="E28" s="279"/>
      <c r="F28" s="282"/>
      <c r="G28" s="279"/>
      <c r="H28" s="279"/>
      <c r="I28" s="279"/>
      <c r="J28" s="279"/>
      <c r="K28" s="279"/>
      <c r="L28" s="267">
        <f t="shared" si="3"/>
        <v>0</v>
      </c>
      <c r="M28" s="267">
        <f t="shared" si="4"/>
        <v>0</v>
      </c>
      <c r="N28" s="166"/>
      <c r="O28" s="279"/>
      <c r="P28" s="283">
        <f t="shared" si="44"/>
        <v>-4</v>
      </c>
      <c r="Q28" s="282"/>
      <c r="R28" s="279"/>
      <c r="S28" s="279"/>
      <c r="T28" s="279"/>
      <c r="U28" s="279"/>
      <c r="V28" s="267">
        <f t="shared" si="5"/>
        <v>0</v>
      </c>
      <c r="W28" s="267">
        <f t="shared" si="6"/>
        <v>-40000</v>
      </c>
      <c r="X28" s="179"/>
      <c r="Y28" s="211" t="str">
        <f t="shared" si="31"/>
        <v>갤럭시 A34 5G</v>
      </c>
      <c r="Z28" s="186">
        <f t="shared" si="1"/>
        <v>0</v>
      </c>
      <c r="AA28" s="31">
        <f t="shared" si="36"/>
        <v>0</v>
      </c>
      <c r="AB28" s="180">
        <f t="shared" si="37"/>
        <v>60000</v>
      </c>
      <c r="AC28" s="181">
        <f t="shared" si="2"/>
        <v>0</v>
      </c>
      <c r="AD28" s="32">
        <f t="shared" si="38"/>
        <v>-40000</v>
      </c>
      <c r="AE28" s="182">
        <f t="shared" si="39"/>
        <v>30000</v>
      </c>
      <c r="AG28" s="186">
        <f t="shared" si="7"/>
        <v>0</v>
      </c>
      <c r="AH28" s="31">
        <f t="shared" si="40"/>
        <v>0</v>
      </c>
      <c r="AI28" s="187">
        <f t="shared" si="41"/>
        <v>60000</v>
      </c>
      <c r="AJ28" s="181">
        <f t="shared" si="8"/>
        <v>-40000</v>
      </c>
      <c r="AK28" s="32">
        <f t="shared" si="42"/>
        <v>-40000</v>
      </c>
      <c r="AL28" s="182">
        <f t="shared" si="43"/>
        <v>30000</v>
      </c>
    </row>
    <row r="29" spans="2:38" ht="24" hidden="1" customHeight="1">
      <c r="B29" s="1114"/>
      <c r="C29" s="176" t="s">
        <v>116</v>
      </c>
      <c r="D29" s="279"/>
      <c r="E29" s="279"/>
      <c r="F29" s="282"/>
      <c r="G29" s="279"/>
      <c r="H29" s="279"/>
      <c r="I29" s="279"/>
      <c r="J29" s="279"/>
      <c r="K29" s="279"/>
      <c r="L29" s="267">
        <f t="shared" si="3"/>
        <v>0</v>
      </c>
      <c r="M29" s="267">
        <f t="shared" si="4"/>
        <v>0</v>
      </c>
      <c r="N29" s="166"/>
      <c r="O29" s="279"/>
      <c r="P29" s="283">
        <f t="shared" si="44"/>
        <v>-4</v>
      </c>
      <c r="Q29" s="282"/>
      <c r="R29" s="279"/>
      <c r="S29" s="279"/>
      <c r="T29" s="279"/>
      <c r="U29" s="279"/>
      <c r="V29" s="267">
        <f t="shared" si="5"/>
        <v>0</v>
      </c>
      <c r="W29" s="267">
        <f t="shared" si="6"/>
        <v>-40000</v>
      </c>
      <c r="X29" s="179"/>
      <c r="Y29" s="216" t="str">
        <f t="shared" si="31"/>
        <v>퀀텀4</v>
      </c>
      <c r="Z29" s="186">
        <f t="shared" si="1"/>
        <v>0</v>
      </c>
      <c r="AA29" s="31">
        <f t="shared" si="36"/>
        <v>0</v>
      </c>
      <c r="AB29" s="180">
        <f t="shared" si="37"/>
        <v>60000</v>
      </c>
      <c r="AC29" s="181">
        <f t="shared" si="2"/>
        <v>0</v>
      </c>
      <c r="AD29" s="32">
        <f t="shared" si="38"/>
        <v>-40000</v>
      </c>
      <c r="AE29" s="182">
        <f t="shared" si="39"/>
        <v>30000</v>
      </c>
      <c r="AG29" s="186">
        <f t="shared" si="7"/>
        <v>0</v>
      </c>
      <c r="AH29" s="31">
        <f t="shared" si="40"/>
        <v>0</v>
      </c>
      <c r="AI29" s="187">
        <f t="shared" si="41"/>
        <v>60000</v>
      </c>
      <c r="AJ29" s="181">
        <f t="shared" si="8"/>
        <v>-40000</v>
      </c>
      <c r="AK29" s="32">
        <f t="shared" si="42"/>
        <v>-40000</v>
      </c>
      <c r="AL29" s="182">
        <f t="shared" si="43"/>
        <v>30000</v>
      </c>
    </row>
    <row r="30" spans="2:38" ht="24" hidden="1" customHeight="1">
      <c r="B30" s="1114"/>
      <c r="C30" s="176" t="s">
        <v>158</v>
      </c>
      <c r="D30" s="279"/>
      <c r="E30" s="279"/>
      <c r="F30" s="282"/>
      <c r="G30" s="279"/>
      <c r="H30" s="279"/>
      <c r="I30" s="279"/>
      <c r="J30" s="279"/>
      <c r="K30" s="279"/>
      <c r="L30" s="267">
        <f t="shared" si="3"/>
        <v>0</v>
      </c>
      <c r="M30" s="267">
        <f t="shared" si="4"/>
        <v>0</v>
      </c>
      <c r="N30" s="166"/>
      <c r="O30" s="279"/>
      <c r="P30" s="283">
        <f t="shared" si="44"/>
        <v>-4</v>
      </c>
      <c r="Q30" s="282"/>
      <c r="R30" s="279"/>
      <c r="S30" s="279"/>
      <c r="T30" s="279"/>
      <c r="U30" s="279"/>
      <c r="V30" s="267">
        <f t="shared" si="5"/>
        <v>0</v>
      </c>
      <c r="W30" s="267">
        <f t="shared" si="6"/>
        <v>-40000</v>
      </c>
      <c r="X30" s="179"/>
      <c r="Y30" s="216" t="str">
        <f t="shared" si="31"/>
        <v>점프3</v>
      </c>
      <c r="Z30" s="186">
        <f t="shared" si="1"/>
        <v>0</v>
      </c>
      <c r="AA30" s="31">
        <f t="shared" si="36"/>
        <v>0</v>
      </c>
      <c r="AB30" s="180">
        <f t="shared" si="37"/>
        <v>60000</v>
      </c>
      <c r="AC30" s="181">
        <f t="shared" si="2"/>
        <v>0</v>
      </c>
      <c r="AD30" s="32">
        <f t="shared" si="38"/>
        <v>-40000</v>
      </c>
      <c r="AE30" s="182">
        <f t="shared" si="39"/>
        <v>30000</v>
      </c>
      <c r="AG30" s="186">
        <f t="shared" si="7"/>
        <v>0</v>
      </c>
      <c r="AH30" s="31">
        <f t="shared" si="40"/>
        <v>0</v>
      </c>
      <c r="AI30" s="187">
        <f t="shared" si="41"/>
        <v>60000</v>
      </c>
      <c r="AJ30" s="181">
        <f t="shared" si="8"/>
        <v>-40000</v>
      </c>
      <c r="AK30" s="32">
        <f t="shared" si="42"/>
        <v>-40000</v>
      </c>
      <c r="AL30" s="182">
        <f t="shared" si="43"/>
        <v>30000</v>
      </c>
    </row>
    <row r="31" spans="2:38" ht="24" hidden="1" customHeight="1">
      <c r="B31" s="1114"/>
      <c r="C31" s="30" t="s">
        <v>121</v>
      </c>
      <c r="D31" s="279"/>
      <c r="E31" s="279"/>
      <c r="F31" s="282"/>
      <c r="G31" s="279"/>
      <c r="H31" s="279"/>
      <c r="I31" s="279"/>
      <c r="J31" s="279"/>
      <c r="K31" s="279"/>
      <c r="L31" s="267">
        <f t="shared" si="3"/>
        <v>0</v>
      </c>
      <c r="M31" s="267">
        <f t="shared" si="4"/>
        <v>0</v>
      </c>
      <c r="N31" s="166"/>
      <c r="O31" s="279"/>
      <c r="P31" s="283">
        <f t="shared" si="44"/>
        <v>-4</v>
      </c>
      <c r="Q31" s="282"/>
      <c r="R31" s="279"/>
      <c r="S31" s="279"/>
      <c r="T31" s="279"/>
      <c r="U31" s="279"/>
      <c r="V31" s="267">
        <f t="shared" si="5"/>
        <v>0</v>
      </c>
      <c r="W31" s="267">
        <f t="shared" si="6"/>
        <v>-40000</v>
      </c>
      <c r="X31" s="179"/>
      <c r="Y31" s="211" t="str">
        <f t="shared" si="31"/>
        <v>갤럭시 A25 5G</v>
      </c>
      <c r="Z31" s="186">
        <f t="shared" si="1"/>
        <v>0</v>
      </c>
      <c r="AA31" s="31">
        <f t="shared" si="36"/>
        <v>0</v>
      </c>
      <c r="AB31" s="180">
        <f t="shared" si="37"/>
        <v>60000</v>
      </c>
      <c r="AC31" s="181">
        <f t="shared" si="2"/>
        <v>0</v>
      </c>
      <c r="AD31" s="32">
        <f t="shared" si="38"/>
        <v>-40000</v>
      </c>
      <c r="AE31" s="182">
        <f t="shared" si="39"/>
        <v>30000</v>
      </c>
      <c r="AG31" s="186">
        <f t="shared" si="7"/>
        <v>0</v>
      </c>
      <c r="AH31" s="31">
        <f t="shared" si="40"/>
        <v>0</v>
      </c>
      <c r="AI31" s="187">
        <f t="shared" si="41"/>
        <v>60000</v>
      </c>
      <c r="AJ31" s="181">
        <f t="shared" si="8"/>
        <v>-40000</v>
      </c>
      <c r="AK31" s="32">
        <f t="shared" si="42"/>
        <v>-40000</v>
      </c>
      <c r="AL31" s="182">
        <f t="shared" si="43"/>
        <v>30000</v>
      </c>
    </row>
    <row r="32" spans="2:38" ht="24" customHeight="1" thickBot="1">
      <c r="B32" s="1114"/>
      <c r="C32" s="311" t="s">
        <v>267</v>
      </c>
      <c r="D32" s="279">
        <v>48</v>
      </c>
      <c r="E32" s="283">
        <f>SUM(D32-1-6)</f>
        <v>41</v>
      </c>
      <c r="F32" s="282"/>
      <c r="G32" s="279"/>
      <c r="H32" s="279"/>
      <c r="I32" s="279"/>
      <c r="J32" s="279"/>
      <c r="K32" s="279">
        <v>6</v>
      </c>
      <c r="L32" s="267">
        <f>(D32+F32+G32+H32+J32+K32+I32)*10000</f>
        <v>540000</v>
      </c>
      <c r="M32" s="267">
        <f t="shared" si="4"/>
        <v>470000</v>
      </c>
      <c r="N32" s="166"/>
      <c r="O32" s="279">
        <v>9</v>
      </c>
      <c r="P32" s="283">
        <f>SUM(O32-1)</f>
        <v>8</v>
      </c>
      <c r="Q32" s="282"/>
      <c r="R32" s="279"/>
      <c r="S32" s="279"/>
      <c r="T32" s="279">
        <v>5</v>
      </c>
      <c r="U32" s="279">
        <v>6</v>
      </c>
      <c r="V32" s="267">
        <f t="shared" si="5"/>
        <v>200000</v>
      </c>
      <c r="W32" s="267">
        <f t="shared" si="6"/>
        <v>190000</v>
      </c>
      <c r="X32" s="179"/>
      <c r="Y32" s="211" t="str">
        <f t="shared" si="31"/>
        <v>버디4 (5G심플+)</v>
      </c>
      <c r="Z32" s="186">
        <f t="shared" si="1"/>
        <v>540000</v>
      </c>
      <c r="AA32" s="31">
        <f t="shared" si="36"/>
        <v>520000</v>
      </c>
      <c r="AB32" s="180">
        <f t="shared" si="37"/>
        <v>560000</v>
      </c>
      <c r="AC32" s="181">
        <f t="shared" si="2"/>
        <v>470000</v>
      </c>
      <c r="AD32" s="32">
        <f t="shared" si="38"/>
        <v>460000</v>
      </c>
      <c r="AE32" s="182">
        <f t="shared" si="39"/>
        <v>500000</v>
      </c>
      <c r="AG32" s="186">
        <f t="shared" si="7"/>
        <v>200000</v>
      </c>
      <c r="AH32" s="31">
        <f t="shared" si="40"/>
        <v>200000</v>
      </c>
      <c r="AI32" s="187">
        <f t="shared" si="41"/>
        <v>230000</v>
      </c>
      <c r="AJ32" s="181">
        <f t="shared" si="8"/>
        <v>190000</v>
      </c>
      <c r="AK32" s="32">
        <f t="shared" si="42"/>
        <v>190000</v>
      </c>
      <c r="AL32" s="182">
        <f t="shared" si="43"/>
        <v>230000</v>
      </c>
    </row>
    <row r="33" spans="2:38" ht="24" hidden="1" customHeight="1">
      <c r="B33" s="1114"/>
      <c r="C33" s="30" t="s">
        <v>255</v>
      </c>
      <c r="D33" s="279"/>
      <c r="E33" s="279"/>
      <c r="F33" s="279"/>
      <c r="G33" s="279"/>
      <c r="H33" s="279"/>
      <c r="I33" s="279"/>
      <c r="J33" s="279"/>
      <c r="K33" s="279"/>
      <c r="L33" s="267">
        <f t="shared" ref="L33:L34" si="45">(D33+F33+G33+H33+J33+K33)*10000</f>
        <v>0</v>
      </c>
      <c r="M33" s="267">
        <f>(E33+F33+G33+J33+K33)*10000</f>
        <v>0</v>
      </c>
      <c r="N33" s="166"/>
      <c r="O33" s="280"/>
      <c r="P33" s="279"/>
      <c r="Q33" s="279"/>
      <c r="R33" s="279"/>
      <c r="S33" s="279"/>
      <c r="T33" s="279"/>
      <c r="U33" s="279"/>
      <c r="V33" s="267">
        <f t="shared" ref="V33:V34" si="46">(O33+Q33+R33+T33+U33)*10000</f>
        <v>0</v>
      </c>
      <c r="W33" s="267">
        <f t="shared" ref="W33:W34" si="47">(P33+Q33+R33+T33+U33)*10000</f>
        <v>0</v>
      </c>
      <c r="X33" s="179"/>
      <c r="Y33" s="211" t="str">
        <f t="shared" si="31"/>
        <v>와이드7</v>
      </c>
      <c r="Z33" s="186">
        <f t="shared" si="1"/>
        <v>0</v>
      </c>
      <c r="AA33" s="31">
        <f t="shared" si="36"/>
        <v>0</v>
      </c>
      <c r="AB33" s="180">
        <f t="shared" si="37"/>
        <v>0</v>
      </c>
      <c r="AC33" s="181">
        <f t="shared" si="2"/>
        <v>0</v>
      </c>
      <c r="AD33" s="32">
        <f t="shared" si="38"/>
        <v>0</v>
      </c>
      <c r="AE33" s="182">
        <f t="shared" si="39"/>
        <v>-3</v>
      </c>
      <c r="AG33" s="186">
        <f t="shared" si="7"/>
        <v>0</v>
      </c>
      <c r="AH33" s="31">
        <f t="shared" si="40"/>
        <v>0</v>
      </c>
      <c r="AI33" s="187">
        <f t="shared" si="41"/>
        <v>0</v>
      </c>
      <c r="AJ33" s="181">
        <f t="shared" si="8"/>
        <v>0</v>
      </c>
      <c r="AK33" s="32">
        <f t="shared" si="42"/>
        <v>0</v>
      </c>
      <c r="AL33" s="182">
        <f t="shared" si="43"/>
        <v>0</v>
      </c>
    </row>
    <row r="34" spans="2:38" ht="24" hidden="1" customHeight="1" thickBot="1">
      <c r="B34" s="1114"/>
      <c r="C34" s="30"/>
      <c r="D34" s="279"/>
      <c r="E34" s="279"/>
      <c r="F34" s="279"/>
      <c r="G34" s="279"/>
      <c r="H34" s="279"/>
      <c r="I34" s="279"/>
      <c r="J34" s="279"/>
      <c r="K34" s="279"/>
      <c r="L34" s="267">
        <f t="shared" si="45"/>
        <v>0</v>
      </c>
      <c r="M34" s="267">
        <f>(E34+F34+G34+J34+K34)*10000</f>
        <v>0</v>
      </c>
      <c r="N34" s="166"/>
      <c r="O34" s="279"/>
      <c r="P34" s="279"/>
      <c r="Q34" s="279"/>
      <c r="R34" s="279"/>
      <c r="S34" s="279"/>
      <c r="T34" s="279"/>
      <c r="U34" s="279"/>
      <c r="V34" s="267">
        <f t="shared" si="46"/>
        <v>0</v>
      </c>
      <c r="W34" s="267">
        <f t="shared" si="47"/>
        <v>0</v>
      </c>
      <c r="X34" s="179"/>
      <c r="Y34" s="207">
        <f t="shared" si="31"/>
        <v>0</v>
      </c>
      <c r="Z34" s="405">
        <f t="shared" si="1"/>
        <v>0</v>
      </c>
      <c r="AA34" s="130">
        <f t="shared" si="36"/>
        <v>0</v>
      </c>
      <c r="AB34" s="217">
        <f t="shared" si="37"/>
        <v>0</v>
      </c>
      <c r="AC34" s="212">
        <f t="shared" si="2"/>
        <v>0</v>
      </c>
      <c r="AD34" s="213">
        <f t="shared" si="38"/>
        <v>0</v>
      </c>
      <c r="AE34" s="214">
        <f t="shared" si="39"/>
        <v>-3</v>
      </c>
      <c r="AG34" s="186"/>
      <c r="AH34" s="31">
        <f t="shared" si="40"/>
        <v>0</v>
      </c>
      <c r="AI34" s="187">
        <f t="shared" si="41"/>
        <v>0</v>
      </c>
      <c r="AJ34" s="181">
        <f>W34</f>
        <v>0</v>
      </c>
      <c r="AK34" s="32">
        <f t="shared" si="42"/>
        <v>0</v>
      </c>
      <c r="AL34" s="182">
        <f t="shared" si="43"/>
        <v>0</v>
      </c>
    </row>
    <row r="35" spans="2:38" ht="24" customHeight="1">
      <c r="B35" s="1115" t="s">
        <v>151</v>
      </c>
      <c r="C35" s="1058" t="s">
        <v>50</v>
      </c>
      <c r="D35" s="1060" t="s">
        <v>143</v>
      </c>
      <c r="E35" s="1060"/>
      <c r="F35" s="1068" t="s">
        <v>426</v>
      </c>
      <c r="G35" s="1160"/>
      <c r="H35" s="1160"/>
      <c r="I35" s="1160"/>
      <c r="J35" s="1160"/>
      <c r="K35" s="1069"/>
      <c r="L35" s="1062" t="s">
        <v>148</v>
      </c>
      <c r="M35" s="1064" t="s">
        <v>296</v>
      </c>
      <c r="N35" s="166"/>
      <c r="O35" s="1060" t="s">
        <v>143</v>
      </c>
      <c r="P35" s="1060"/>
      <c r="Q35" s="1068" t="s">
        <v>144</v>
      </c>
      <c r="R35" s="1160"/>
      <c r="S35" s="1160"/>
      <c r="T35" s="1160"/>
      <c r="U35" s="1069"/>
      <c r="V35" s="1062" t="s">
        <v>148</v>
      </c>
      <c r="W35" s="1064" t="s">
        <v>149</v>
      </c>
      <c r="X35" s="177"/>
      <c r="Y35" s="1083" t="s">
        <v>50</v>
      </c>
      <c r="Z35" s="1243" t="s">
        <v>167</v>
      </c>
      <c r="AA35" s="1210" t="s">
        <v>166</v>
      </c>
      <c r="AB35" s="1212" t="s">
        <v>401</v>
      </c>
      <c r="AC35" s="1243" t="s">
        <v>167</v>
      </c>
      <c r="AD35" s="1210" t="s">
        <v>166</v>
      </c>
      <c r="AE35" s="1244" t="s">
        <v>401</v>
      </c>
      <c r="AF35" s="172"/>
      <c r="AG35" s="1243" t="s">
        <v>167</v>
      </c>
      <c r="AH35" s="1210" t="s">
        <v>166</v>
      </c>
      <c r="AI35" s="1212" t="s">
        <v>401</v>
      </c>
      <c r="AJ35" s="1243" t="s">
        <v>167</v>
      </c>
      <c r="AK35" s="1210" t="s">
        <v>166</v>
      </c>
      <c r="AL35" s="1244" t="s">
        <v>401</v>
      </c>
    </row>
    <row r="36" spans="2:38" ht="24" customHeight="1" thickBot="1">
      <c r="B36" s="1116"/>
      <c r="C36" s="1059"/>
      <c r="D36" s="169" t="s">
        <v>142</v>
      </c>
      <c r="E36" s="170" t="s">
        <v>147</v>
      </c>
      <c r="F36" s="171"/>
      <c r="G36" s="171"/>
      <c r="H36" s="171"/>
      <c r="I36" s="171"/>
      <c r="J36" s="171"/>
      <c r="K36" s="171" t="s">
        <v>137</v>
      </c>
      <c r="L36" s="1063"/>
      <c r="M36" s="1065"/>
      <c r="N36" s="166"/>
      <c r="O36" s="169" t="s">
        <v>142</v>
      </c>
      <c r="P36" s="170" t="s">
        <v>147</v>
      </c>
      <c r="Q36" s="170"/>
      <c r="R36" s="171" t="s">
        <v>247</v>
      </c>
      <c r="S36" s="171"/>
      <c r="T36" s="171"/>
      <c r="U36" s="171" t="s">
        <v>146</v>
      </c>
      <c r="V36" s="1063"/>
      <c r="W36" s="1065"/>
      <c r="X36" s="178"/>
      <c r="Y36" s="1084"/>
      <c r="Z36" s="1241"/>
      <c r="AA36" s="1211"/>
      <c r="AB36" s="1213"/>
      <c r="AC36" s="1241"/>
      <c r="AD36" s="1211"/>
      <c r="AE36" s="1213"/>
      <c r="AF36" s="173"/>
      <c r="AG36" s="1241"/>
      <c r="AH36" s="1211"/>
      <c r="AI36" s="1213"/>
      <c r="AJ36" s="1241"/>
      <c r="AK36" s="1211"/>
      <c r="AL36" s="1213"/>
    </row>
    <row r="37" spans="2:38" ht="24" customHeight="1">
      <c r="B37" s="1116"/>
      <c r="C37" s="284" t="s">
        <v>447</v>
      </c>
      <c r="D37" s="281"/>
      <c r="E37" s="283"/>
      <c r="F37" s="282"/>
      <c r="G37" s="279"/>
      <c r="H37" s="279"/>
      <c r="I37" s="279"/>
      <c r="J37" s="279"/>
      <c r="K37" s="279"/>
      <c r="L37" s="267">
        <f>(D37+F37+G37+J37+K37)*10000</f>
        <v>0</v>
      </c>
      <c r="M37" s="267">
        <f t="shared" ref="M37:M40" si="48">(E37+F37+G37+H37+J37+K37+I37)*10000</f>
        <v>0</v>
      </c>
      <c r="N37" s="166"/>
      <c r="O37" s="281"/>
      <c r="P37" s="283"/>
      <c r="Q37" s="282"/>
      <c r="R37" s="279"/>
      <c r="S37" s="279"/>
      <c r="T37" s="279"/>
      <c r="U37" s="279"/>
      <c r="V37" s="267">
        <f t="shared" ref="V37" si="49">(O37+Q37+R37+T37+U37)*10000</f>
        <v>0</v>
      </c>
      <c r="W37" s="267">
        <f t="shared" ref="W37" si="50">(P37+Q37+R37+T37+U37)*10000</f>
        <v>0</v>
      </c>
      <c r="X37" s="179"/>
      <c r="Y37" s="215" t="str">
        <f>C37</f>
        <v>갤럭시 A17</v>
      </c>
      <c r="Z37" s="197">
        <f>L37</f>
        <v>0</v>
      </c>
      <c r="AA37" s="98">
        <f>L77</f>
        <v>0</v>
      </c>
      <c r="AB37" s="198">
        <f>L117</f>
        <v>0</v>
      </c>
      <c r="AC37" s="199">
        <f>M37</f>
        <v>0</v>
      </c>
      <c r="AD37" s="200">
        <f>M77</f>
        <v>0</v>
      </c>
      <c r="AE37" s="201">
        <f>M117</f>
        <v>0</v>
      </c>
      <c r="AF37" s="29"/>
      <c r="AG37" s="186">
        <f>V37</f>
        <v>0</v>
      </c>
      <c r="AH37" s="31">
        <f>V77</f>
        <v>0</v>
      </c>
      <c r="AI37" s="187">
        <f>V117</f>
        <v>0</v>
      </c>
      <c r="AJ37" s="181">
        <f>W37</f>
        <v>0</v>
      </c>
      <c r="AK37" s="32">
        <f>W77</f>
        <v>0</v>
      </c>
      <c r="AL37" s="182">
        <f>W117</f>
        <v>0</v>
      </c>
    </row>
    <row r="38" spans="2:38" ht="24" customHeight="1">
      <c r="B38" s="1116"/>
      <c r="C38" s="284" t="s">
        <v>183</v>
      </c>
      <c r="D38" s="281"/>
      <c r="E38" s="283"/>
      <c r="F38" s="282"/>
      <c r="G38" s="279"/>
      <c r="H38" s="279"/>
      <c r="I38" s="279"/>
      <c r="J38" s="279"/>
      <c r="K38" s="279"/>
      <c r="L38" s="267">
        <f>(D38+F38+G38+J38+K38)*10000</f>
        <v>0</v>
      </c>
      <c r="M38" s="267">
        <f t="shared" si="48"/>
        <v>0</v>
      </c>
      <c r="N38" s="166"/>
      <c r="O38" s="281"/>
      <c r="P38" s="283"/>
      <c r="Q38" s="282"/>
      <c r="R38" s="279"/>
      <c r="S38" s="279"/>
      <c r="T38" s="279"/>
      <c r="U38" s="279"/>
      <c r="V38" s="267">
        <f t="shared" ref="V38:V40" si="51">(O38+Q38+R38+T38+U38)*10000</f>
        <v>0</v>
      </c>
      <c r="W38" s="267">
        <f t="shared" ref="W38:W40" si="52">(P38+Q38+R38+T38+U38)*10000</f>
        <v>0</v>
      </c>
      <c r="X38" s="179"/>
      <c r="Y38" s="211" t="str">
        <f>C38</f>
        <v>갤럭시 A24</v>
      </c>
      <c r="Z38" s="186">
        <f>L38</f>
        <v>0</v>
      </c>
      <c r="AA38" s="31">
        <f>L78</f>
        <v>0</v>
      </c>
      <c r="AB38" s="180">
        <f>L118</f>
        <v>0</v>
      </c>
      <c r="AC38" s="181">
        <f>M38</f>
        <v>0</v>
      </c>
      <c r="AD38" s="32">
        <f>M78</f>
        <v>0</v>
      </c>
      <c r="AE38" s="182">
        <f>M118</f>
        <v>0</v>
      </c>
      <c r="AF38" s="29"/>
      <c r="AG38" s="186">
        <f>V38</f>
        <v>0</v>
      </c>
      <c r="AH38" s="31">
        <f>V78</f>
        <v>0</v>
      </c>
      <c r="AI38" s="187">
        <f>V118</f>
        <v>0</v>
      </c>
      <c r="AJ38" s="181">
        <f>W38</f>
        <v>0</v>
      </c>
      <c r="AK38" s="32">
        <f>W78</f>
        <v>0</v>
      </c>
      <c r="AL38" s="182">
        <f>W118</f>
        <v>0</v>
      </c>
    </row>
    <row r="39" spans="2:38" ht="24" customHeight="1">
      <c r="B39" s="1116"/>
      <c r="C39" s="284" t="s">
        <v>260</v>
      </c>
      <c r="D39" s="281"/>
      <c r="E39" s="283"/>
      <c r="F39" s="282"/>
      <c r="G39" s="279"/>
      <c r="H39" s="279"/>
      <c r="I39" s="279"/>
      <c r="J39" s="279"/>
      <c r="K39" s="279"/>
      <c r="L39" s="267">
        <f>(D39+F39+G39+J39+K39)*10000</f>
        <v>0</v>
      </c>
      <c r="M39" s="267">
        <f t="shared" si="48"/>
        <v>0</v>
      </c>
      <c r="N39" s="166"/>
      <c r="O39" s="281"/>
      <c r="P39" s="283"/>
      <c r="Q39" s="282"/>
      <c r="R39" s="279"/>
      <c r="S39" s="279"/>
      <c r="T39" s="279"/>
      <c r="U39" s="279"/>
      <c r="V39" s="267">
        <f t="shared" si="51"/>
        <v>0</v>
      </c>
      <c r="W39" s="267">
        <f t="shared" si="52"/>
        <v>0</v>
      </c>
      <c r="X39" s="179"/>
      <c r="Y39" s="284" t="str">
        <f>C39</f>
        <v>M140</v>
      </c>
      <c r="Z39" s="186">
        <f>L39</f>
        <v>0</v>
      </c>
      <c r="AA39" s="31">
        <f>L79</f>
        <v>0</v>
      </c>
      <c r="AB39" s="180">
        <f>L119</f>
        <v>0</v>
      </c>
      <c r="AC39" s="181">
        <f>M39</f>
        <v>0</v>
      </c>
      <c r="AD39" s="32">
        <f>M79</f>
        <v>0</v>
      </c>
      <c r="AE39" s="182">
        <f>M119</f>
        <v>0</v>
      </c>
      <c r="AF39" s="29"/>
      <c r="AG39" s="186">
        <f>V39</f>
        <v>0</v>
      </c>
      <c r="AH39" s="31">
        <f>V79</f>
        <v>0</v>
      </c>
      <c r="AI39" s="187">
        <f>V119</f>
        <v>0</v>
      </c>
      <c r="AJ39" s="181">
        <f>W39</f>
        <v>0</v>
      </c>
      <c r="AK39" s="32">
        <f>W79</f>
        <v>0</v>
      </c>
      <c r="AL39" s="182">
        <f>W119</f>
        <v>0</v>
      </c>
    </row>
    <row r="40" spans="2:38" ht="24" customHeight="1" thickBot="1">
      <c r="B40" s="1116"/>
      <c r="C40" s="285" t="s">
        <v>268</v>
      </c>
      <c r="D40" s="286"/>
      <c r="E40" s="283"/>
      <c r="F40" s="282"/>
      <c r="G40" s="279"/>
      <c r="H40" s="279"/>
      <c r="I40" s="279"/>
      <c r="J40" s="279"/>
      <c r="K40" s="279"/>
      <c r="L40" s="267">
        <f>(D40+F40+G40+J40+K40)*10000</f>
        <v>0</v>
      </c>
      <c r="M40" s="267">
        <f t="shared" si="48"/>
        <v>0</v>
      </c>
      <c r="N40" s="166"/>
      <c r="O40" s="286"/>
      <c r="P40" s="283"/>
      <c r="Q40" s="282"/>
      <c r="R40" s="279"/>
      <c r="S40" s="279"/>
      <c r="T40" s="279"/>
      <c r="U40" s="279"/>
      <c r="V40" s="267">
        <f t="shared" si="51"/>
        <v>0</v>
      </c>
      <c r="W40" s="267">
        <f t="shared" si="52"/>
        <v>0</v>
      </c>
      <c r="X40" s="179"/>
      <c r="Y40" s="207" t="str">
        <f>C40</f>
        <v>A165L</v>
      </c>
      <c r="Z40" s="188">
        <f>L40</f>
        <v>0</v>
      </c>
      <c r="AA40" s="189">
        <f>L80</f>
        <v>0</v>
      </c>
      <c r="AB40" s="191">
        <f>L120</f>
        <v>0</v>
      </c>
      <c r="AC40" s="183">
        <f>M40</f>
        <v>0</v>
      </c>
      <c r="AD40" s="184">
        <f>M80</f>
        <v>0</v>
      </c>
      <c r="AE40" s="185">
        <f>M120</f>
        <v>0</v>
      </c>
      <c r="AF40" s="29"/>
      <c r="AG40" s="188">
        <f>V40</f>
        <v>0</v>
      </c>
      <c r="AH40" s="189">
        <f>V80</f>
        <v>0</v>
      </c>
      <c r="AI40" s="190">
        <f>V120</f>
        <v>0</v>
      </c>
      <c r="AJ40" s="183">
        <f>W40</f>
        <v>0</v>
      </c>
      <c r="AK40" s="184">
        <f>W80</f>
        <v>0</v>
      </c>
      <c r="AL40" s="185">
        <f>W120</f>
        <v>0</v>
      </c>
    </row>
    <row r="41" spans="2:38" ht="24" customHeight="1"/>
    <row r="42" spans="2:38" ht="24" customHeight="1">
      <c r="B42" s="1113" t="s">
        <v>5</v>
      </c>
      <c r="C42" s="1214" t="s">
        <v>161</v>
      </c>
      <c r="D42" s="1201" t="s">
        <v>163</v>
      </c>
      <c r="E42" s="1202"/>
      <c r="F42" s="1202"/>
      <c r="G42" s="1202"/>
      <c r="H42" s="1202"/>
      <c r="I42" s="1202"/>
      <c r="J42" s="1202"/>
      <c r="K42" s="1202"/>
      <c r="L42" s="1202"/>
      <c r="M42" s="1203"/>
      <c r="N42" s="167"/>
      <c r="O42" s="1201" t="s">
        <v>164</v>
      </c>
      <c r="P42" s="1202"/>
      <c r="Q42" s="1202"/>
      <c r="R42" s="1202"/>
      <c r="S42" s="1202"/>
      <c r="T42" s="1202"/>
      <c r="U42" s="1202"/>
      <c r="V42" s="1202"/>
      <c r="W42" s="1203"/>
      <c r="X42" s="167"/>
      <c r="Y42" s="167"/>
    </row>
    <row r="43" spans="2:38" ht="24" customHeight="1">
      <c r="B43" s="1114"/>
      <c r="C43" s="1215"/>
      <c r="D43" s="1204"/>
      <c r="E43" s="1205"/>
      <c r="F43" s="1205"/>
      <c r="G43" s="1205"/>
      <c r="H43" s="1205"/>
      <c r="I43" s="1205"/>
      <c r="J43" s="1205"/>
      <c r="K43" s="1205"/>
      <c r="L43" s="1205"/>
      <c r="M43" s="1206"/>
      <c r="N43" s="167"/>
      <c r="O43" s="1204"/>
      <c r="P43" s="1205"/>
      <c r="Q43" s="1205"/>
      <c r="R43" s="1205"/>
      <c r="S43" s="1205"/>
      <c r="T43" s="1205"/>
      <c r="U43" s="1205"/>
      <c r="V43" s="1205"/>
      <c r="W43" s="1206"/>
      <c r="X43" s="167"/>
      <c r="Y43" s="167"/>
    </row>
    <row r="44" spans="2:38" ht="24" customHeight="1">
      <c r="B44" s="1114"/>
      <c r="C44" s="1215"/>
      <c r="D44" s="1204"/>
      <c r="E44" s="1205"/>
      <c r="F44" s="1205"/>
      <c r="G44" s="1205"/>
      <c r="H44" s="1205"/>
      <c r="I44" s="1205"/>
      <c r="J44" s="1205"/>
      <c r="K44" s="1205"/>
      <c r="L44" s="1205"/>
      <c r="M44" s="1206"/>
      <c r="N44" s="167"/>
      <c r="O44" s="1204"/>
      <c r="P44" s="1205"/>
      <c r="Q44" s="1205"/>
      <c r="R44" s="1205"/>
      <c r="S44" s="1205"/>
      <c r="T44" s="1205"/>
      <c r="U44" s="1205"/>
      <c r="V44" s="1205"/>
      <c r="W44" s="1206"/>
      <c r="X44" s="167"/>
      <c r="Y44" s="167"/>
    </row>
    <row r="45" spans="2:38" ht="24" customHeight="1">
      <c r="B45" s="1114"/>
      <c r="C45" s="1216"/>
      <c r="D45" s="1207"/>
      <c r="E45" s="1208"/>
      <c r="F45" s="1208"/>
      <c r="G45" s="1208"/>
      <c r="H45" s="1208"/>
      <c r="I45" s="1208"/>
      <c r="J45" s="1208"/>
      <c r="K45" s="1208"/>
      <c r="L45" s="1208"/>
      <c r="M45" s="1209"/>
      <c r="N45" s="167"/>
      <c r="O45" s="1207"/>
      <c r="P45" s="1208"/>
      <c r="Q45" s="1208"/>
      <c r="R45" s="1208"/>
      <c r="S45" s="1208"/>
      <c r="T45" s="1208"/>
      <c r="U45" s="1208"/>
      <c r="V45" s="1208"/>
      <c r="W45" s="1209"/>
      <c r="X45" s="167"/>
      <c r="Y45" s="167"/>
    </row>
    <row r="46" spans="2:38" ht="24" customHeight="1">
      <c r="B46" s="1114"/>
      <c r="C46" s="1066" t="s">
        <v>50</v>
      </c>
      <c r="D46" s="1060" t="s">
        <v>143</v>
      </c>
      <c r="E46" s="1060"/>
      <c r="F46" s="1068" t="s">
        <v>144</v>
      </c>
      <c r="G46" s="1160"/>
      <c r="H46" s="1160"/>
      <c r="I46" s="1160"/>
      <c r="J46" s="1160"/>
      <c r="K46" s="1069"/>
      <c r="L46" s="1062" t="s">
        <v>148</v>
      </c>
      <c r="M46" s="1064" t="s">
        <v>149</v>
      </c>
      <c r="N46" s="166"/>
      <c r="O46" s="1060" t="s">
        <v>143</v>
      </c>
      <c r="P46" s="1060"/>
      <c r="Q46" s="1068" t="s">
        <v>144</v>
      </c>
      <c r="R46" s="1160"/>
      <c r="S46" s="1160"/>
      <c r="T46" s="1160"/>
      <c r="U46" s="1069"/>
      <c r="V46" s="1062" t="s">
        <v>148</v>
      </c>
      <c r="W46" s="1064" t="s">
        <v>149</v>
      </c>
      <c r="X46" s="177"/>
      <c r="Y46" s="166"/>
    </row>
    <row r="47" spans="2:38" ht="24" customHeight="1">
      <c r="B47" s="1114"/>
      <c r="C47" s="1067"/>
      <c r="D47" s="169" t="s">
        <v>142</v>
      </c>
      <c r="E47" s="170" t="s">
        <v>147</v>
      </c>
      <c r="F47" s="404" t="s">
        <v>602</v>
      </c>
      <c r="G47" s="1068" t="s">
        <v>772</v>
      </c>
      <c r="H47" s="1160"/>
      <c r="I47" s="1069"/>
      <c r="J47" s="171"/>
      <c r="K47" s="171" t="s">
        <v>363</v>
      </c>
      <c r="L47" s="1063"/>
      <c r="M47" s="1065"/>
      <c r="N47" s="166"/>
      <c r="O47" s="169" t="s">
        <v>142</v>
      </c>
      <c r="P47" s="170" t="s">
        <v>147</v>
      </c>
      <c r="Q47" s="730" t="s">
        <v>772</v>
      </c>
      <c r="R47" s="171" t="s">
        <v>396</v>
      </c>
      <c r="S47" s="171"/>
      <c r="T47" s="404" t="s">
        <v>403</v>
      </c>
      <c r="U47" s="171" t="s">
        <v>137</v>
      </c>
      <c r="V47" s="1063"/>
      <c r="W47" s="1065"/>
      <c r="X47" s="178"/>
      <c r="Y47" s="166"/>
    </row>
    <row r="48" spans="2:38" ht="24" customHeight="1">
      <c r="B48" s="1114"/>
      <c r="C48" s="174" t="str">
        <f>입력용!C13</f>
        <v>갤럭시 Z폴드7</v>
      </c>
      <c r="D48" s="282">
        <v>0</v>
      </c>
      <c r="E48" s="283">
        <f>SUM(D48-1-5)</f>
        <v>-6</v>
      </c>
      <c r="F48" s="486">
        <v>3</v>
      </c>
      <c r="G48" s="487"/>
      <c r="H48" s="279">
        <v>2</v>
      </c>
      <c r="I48" s="279"/>
      <c r="J48" s="279"/>
      <c r="K48" s="282">
        <v>6</v>
      </c>
      <c r="L48" s="267">
        <f>(D48+F48+I48+G48+H48+J48+K48)*10000</f>
        <v>110000</v>
      </c>
      <c r="M48" s="267">
        <f>(E48+F48+G48+H48+J48+K48+I48)*10000</f>
        <v>50000</v>
      </c>
      <c r="N48" s="166"/>
      <c r="O48" s="282">
        <v>0</v>
      </c>
      <c r="P48" s="283">
        <f>SUM(O48-1)</f>
        <v>-1</v>
      </c>
      <c r="Q48" s="279">
        <v>2</v>
      </c>
      <c r="R48" s="279">
        <v>2</v>
      </c>
      <c r="S48" s="279"/>
      <c r="T48" s="486">
        <v>3</v>
      </c>
      <c r="U48" s="282">
        <v>6</v>
      </c>
      <c r="V48" s="267">
        <f>(O48+Q48+S48+R48+T48+U48)*10000</f>
        <v>130000</v>
      </c>
      <c r="W48" s="267">
        <f>(P48+Q48+R48+T48+U48+S48)*10000</f>
        <v>120000</v>
      </c>
      <c r="X48" s="179"/>
      <c r="Y48" s="166"/>
    </row>
    <row r="49" spans="2:25" ht="24" customHeight="1">
      <c r="B49" s="1114"/>
      <c r="C49" s="174" t="str">
        <f>입력용!C14</f>
        <v>갤럭시 Z플립7_256G</v>
      </c>
      <c r="D49" s="282">
        <v>58</v>
      </c>
      <c r="E49" s="283">
        <f>SUM(D49-1-5)</f>
        <v>52</v>
      </c>
      <c r="F49" s="486">
        <v>3</v>
      </c>
      <c r="G49" s="487"/>
      <c r="H49" s="279">
        <v>2</v>
      </c>
      <c r="I49" s="279"/>
      <c r="J49" s="279"/>
      <c r="K49" s="282">
        <v>6</v>
      </c>
      <c r="L49" s="267">
        <f t="shared" ref="L49:L72" si="53">(D49+F49+I49+G49+H49+J49+K49)*10000</f>
        <v>690000</v>
      </c>
      <c r="M49" s="267">
        <f t="shared" ref="M49:M72" si="54">(E49+F49+G49+H49+J49+K49+I49)*10000</f>
        <v>630000</v>
      </c>
      <c r="N49" s="166"/>
      <c r="O49" s="282">
        <v>60</v>
      </c>
      <c r="P49" s="283">
        <f>SUM(O49-1)</f>
        <v>59</v>
      </c>
      <c r="Q49" s="279">
        <v>2</v>
      </c>
      <c r="R49" s="279">
        <v>2</v>
      </c>
      <c r="S49" s="279"/>
      <c r="T49" s="486">
        <v>3</v>
      </c>
      <c r="U49" s="282">
        <v>6</v>
      </c>
      <c r="V49" s="267">
        <f t="shared" ref="V49:V74" si="55">(O49+Q49+S49+R49+T49+U49)*10000</f>
        <v>730000</v>
      </c>
      <c r="W49" s="267">
        <f t="shared" ref="W49:W72" si="56">(P49+Q49+R49+T49+U49+S49)*10000</f>
        <v>720000</v>
      </c>
      <c r="X49" s="179"/>
      <c r="Y49" s="166"/>
    </row>
    <row r="50" spans="2:25" ht="24" customHeight="1">
      <c r="B50" s="1114"/>
      <c r="C50" s="174" t="str">
        <f>입력용!C15</f>
        <v>갤럭시 Z플립7_512G</v>
      </c>
      <c r="D50" s="282"/>
      <c r="E50" s="283">
        <f>SUM(D50-1-5)</f>
        <v>-6</v>
      </c>
      <c r="F50" s="486"/>
      <c r="G50" s="487"/>
      <c r="H50" s="279"/>
      <c r="I50" s="279"/>
      <c r="J50" s="279"/>
      <c r="K50" s="282"/>
      <c r="L50" s="267">
        <f t="shared" si="53"/>
        <v>0</v>
      </c>
      <c r="M50" s="267">
        <f t="shared" si="54"/>
        <v>-60000</v>
      </c>
      <c r="N50" s="166"/>
      <c r="O50" s="282"/>
      <c r="P50" s="283"/>
      <c r="Q50" s="279"/>
      <c r="R50" s="279"/>
      <c r="S50" s="279"/>
      <c r="T50" s="486"/>
      <c r="U50" s="282"/>
      <c r="V50" s="267">
        <f t="shared" si="55"/>
        <v>0</v>
      </c>
      <c r="W50" s="267">
        <f t="shared" si="56"/>
        <v>0</v>
      </c>
      <c r="X50" s="179"/>
      <c r="Y50" s="166"/>
    </row>
    <row r="51" spans="2:25" ht="24" customHeight="1">
      <c r="B51" s="1114"/>
      <c r="C51" s="287" t="s">
        <v>714</v>
      </c>
      <c r="D51" s="282">
        <v>49</v>
      </c>
      <c r="E51" s="283">
        <f t="shared" ref="E51:E56" si="57">SUM(D51-1)</f>
        <v>48</v>
      </c>
      <c r="F51" s="486"/>
      <c r="G51" s="487"/>
      <c r="H51" s="279">
        <v>2</v>
      </c>
      <c r="I51" s="279"/>
      <c r="J51" s="279"/>
      <c r="K51" s="282">
        <v>7</v>
      </c>
      <c r="L51" s="267">
        <f t="shared" si="53"/>
        <v>580000</v>
      </c>
      <c r="M51" s="267">
        <f t="shared" si="54"/>
        <v>570000</v>
      </c>
      <c r="N51" s="166"/>
      <c r="O51" s="282">
        <v>51</v>
      </c>
      <c r="P51" s="283">
        <f t="shared" ref="P51:P66" si="58">SUM(O51-1)</f>
        <v>50</v>
      </c>
      <c r="Q51" s="279">
        <v>2</v>
      </c>
      <c r="R51" s="279">
        <v>2</v>
      </c>
      <c r="S51" s="279"/>
      <c r="T51" s="486"/>
      <c r="U51" s="282">
        <v>7</v>
      </c>
      <c r="V51" s="267">
        <f t="shared" si="55"/>
        <v>620000</v>
      </c>
      <c r="W51" s="267">
        <f t="shared" si="56"/>
        <v>610000</v>
      </c>
      <c r="X51" s="179"/>
      <c r="Y51" s="166"/>
    </row>
    <row r="52" spans="2:25" ht="24" customHeight="1">
      <c r="B52" s="1114"/>
      <c r="C52" s="287" t="s">
        <v>715</v>
      </c>
      <c r="D52" s="282">
        <v>49</v>
      </c>
      <c r="E52" s="283">
        <f t="shared" si="57"/>
        <v>48</v>
      </c>
      <c r="F52" s="486"/>
      <c r="G52" s="487"/>
      <c r="H52" s="279">
        <v>2</v>
      </c>
      <c r="I52" s="279"/>
      <c r="J52" s="279"/>
      <c r="K52" s="282">
        <v>7</v>
      </c>
      <c r="L52" s="267">
        <f t="shared" si="53"/>
        <v>580000</v>
      </c>
      <c r="M52" s="267">
        <f t="shared" si="54"/>
        <v>570000</v>
      </c>
      <c r="N52" s="166"/>
      <c r="O52" s="282">
        <v>51</v>
      </c>
      <c r="P52" s="283">
        <f t="shared" si="58"/>
        <v>50</v>
      </c>
      <c r="Q52" s="279">
        <v>2</v>
      </c>
      <c r="R52" s="279">
        <v>2</v>
      </c>
      <c r="S52" s="279"/>
      <c r="T52" s="486"/>
      <c r="U52" s="282">
        <v>7</v>
      </c>
      <c r="V52" s="267">
        <f t="shared" si="55"/>
        <v>620000</v>
      </c>
      <c r="W52" s="267">
        <f t="shared" si="56"/>
        <v>610000</v>
      </c>
      <c r="X52" s="179"/>
      <c r="Y52" s="166"/>
    </row>
    <row r="53" spans="2:25" ht="24" customHeight="1">
      <c r="B53" s="1114"/>
      <c r="C53" s="287" t="s">
        <v>716</v>
      </c>
      <c r="D53" s="282">
        <v>49</v>
      </c>
      <c r="E53" s="283">
        <f t="shared" si="57"/>
        <v>48</v>
      </c>
      <c r="F53" s="486"/>
      <c r="G53" s="487"/>
      <c r="H53" s="279">
        <v>2</v>
      </c>
      <c r="I53" s="279"/>
      <c r="J53" s="279"/>
      <c r="K53" s="282">
        <v>7</v>
      </c>
      <c r="L53" s="267">
        <f t="shared" si="53"/>
        <v>580000</v>
      </c>
      <c r="M53" s="267">
        <f t="shared" si="54"/>
        <v>570000</v>
      </c>
      <c r="N53" s="166"/>
      <c r="O53" s="282">
        <v>51</v>
      </c>
      <c r="P53" s="283">
        <f t="shared" si="58"/>
        <v>50</v>
      </c>
      <c r="Q53" s="279">
        <v>2</v>
      </c>
      <c r="R53" s="279">
        <v>2</v>
      </c>
      <c r="S53" s="279"/>
      <c r="T53" s="486"/>
      <c r="U53" s="282">
        <v>7</v>
      </c>
      <c r="V53" s="267">
        <f t="shared" si="55"/>
        <v>620000</v>
      </c>
      <c r="W53" s="267">
        <f t="shared" si="56"/>
        <v>610000</v>
      </c>
      <c r="X53" s="179"/>
      <c r="Y53" s="166"/>
    </row>
    <row r="54" spans="2:25" ht="24" customHeight="1">
      <c r="B54" s="1114"/>
      <c r="C54" s="174" t="str">
        <f>입력용!C19</f>
        <v>갤럭시 S25</v>
      </c>
      <c r="D54" s="279">
        <v>44</v>
      </c>
      <c r="E54" s="283">
        <f t="shared" si="57"/>
        <v>43</v>
      </c>
      <c r="F54" s="486">
        <v>3</v>
      </c>
      <c r="G54" s="487"/>
      <c r="H54" s="279">
        <v>2</v>
      </c>
      <c r="I54" s="279"/>
      <c r="J54" s="279"/>
      <c r="K54" s="279">
        <v>6</v>
      </c>
      <c r="L54" s="267">
        <f t="shared" si="53"/>
        <v>550000</v>
      </c>
      <c r="M54" s="267">
        <f t="shared" si="54"/>
        <v>540000</v>
      </c>
      <c r="N54" s="166"/>
      <c r="O54" s="279">
        <v>36</v>
      </c>
      <c r="P54" s="283">
        <f t="shared" si="58"/>
        <v>35</v>
      </c>
      <c r="Q54" s="279">
        <v>2</v>
      </c>
      <c r="R54" s="279">
        <v>2</v>
      </c>
      <c r="S54" s="279"/>
      <c r="T54" s="486">
        <v>3</v>
      </c>
      <c r="U54" s="279">
        <v>6</v>
      </c>
      <c r="V54" s="267">
        <f t="shared" si="55"/>
        <v>490000</v>
      </c>
      <c r="W54" s="267">
        <f t="shared" si="56"/>
        <v>480000</v>
      </c>
      <c r="X54" s="179"/>
      <c r="Y54" s="166"/>
    </row>
    <row r="55" spans="2:25" ht="24" customHeight="1">
      <c r="B55" s="1114"/>
      <c r="C55" s="287" t="s">
        <v>253</v>
      </c>
      <c r="D55" s="279"/>
      <c r="E55" s="283">
        <f t="shared" si="57"/>
        <v>-1</v>
      </c>
      <c r="F55" s="486"/>
      <c r="G55" s="487"/>
      <c r="H55" s="279"/>
      <c r="I55" s="279"/>
      <c r="J55" s="279"/>
      <c r="K55" s="279">
        <v>6</v>
      </c>
      <c r="L55" s="267">
        <f t="shared" si="53"/>
        <v>60000</v>
      </c>
      <c r="M55" s="267">
        <f t="shared" si="54"/>
        <v>50000</v>
      </c>
      <c r="N55" s="166"/>
      <c r="O55" s="279"/>
      <c r="P55" s="283">
        <f t="shared" si="58"/>
        <v>-1</v>
      </c>
      <c r="Q55" s="279"/>
      <c r="R55" s="279">
        <v>2</v>
      </c>
      <c r="S55" s="279"/>
      <c r="T55" s="486">
        <v>3</v>
      </c>
      <c r="U55" s="279">
        <v>6</v>
      </c>
      <c r="V55" s="267">
        <f t="shared" si="55"/>
        <v>110000</v>
      </c>
      <c r="W55" s="267">
        <f t="shared" si="56"/>
        <v>100000</v>
      </c>
      <c r="X55" s="179"/>
      <c r="Y55" s="166"/>
    </row>
    <row r="56" spans="2:25" ht="24" customHeight="1">
      <c r="B56" s="1114"/>
      <c r="C56" s="287" t="s">
        <v>254</v>
      </c>
      <c r="D56" s="279">
        <v>24</v>
      </c>
      <c r="E56" s="283">
        <f t="shared" si="57"/>
        <v>23</v>
      </c>
      <c r="F56" s="486">
        <v>3</v>
      </c>
      <c r="G56" s="487"/>
      <c r="H56" s="279">
        <v>2</v>
      </c>
      <c r="I56" s="279"/>
      <c r="J56" s="279"/>
      <c r="K56" s="279">
        <v>6</v>
      </c>
      <c r="L56" s="267">
        <f t="shared" si="53"/>
        <v>350000</v>
      </c>
      <c r="M56" s="267">
        <f t="shared" si="54"/>
        <v>340000</v>
      </c>
      <c r="N56" s="166"/>
      <c r="O56" s="279">
        <v>24</v>
      </c>
      <c r="P56" s="283">
        <f t="shared" si="58"/>
        <v>23</v>
      </c>
      <c r="Q56" s="279">
        <v>2</v>
      </c>
      <c r="R56" s="279">
        <v>2</v>
      </c>
      <c r="S56" s="279"/>
      <c r="T56" s="486">
        <v>3</v>
      </c>
      <c r="U56" s="279">
        <v>6</v>
      </c>
      <c r="V56" s="267">
        <f t="shared" si="55"/>
        <v>370000</v>
      </c>
      <c r="W56" s="267">
        <f t="shared" si="56"/>
        <v>360000</v>
      </c>
      <c r="X56" s="179"/>
      <c r="Y56" s="166"/>
    </row>
    <row r="57" spans="2:25" ht="24" customHeight="1">
      <c r="B57" s="1114"/>
      <c r="C57" s="287" t="s">
        <v>270</v>
      </c>
      <c r="D57" s="279">
        <v>51</v>
      </c>
      <c r="E57" s="283">
        <f>SUM(D57-1-5)</f>
        <v>45</v>
      </c>
      <c r="F57" s="486">
        <v>3</v>
      </c>
      <c r="G57" s="487"/>
      <c r="H57" s="279">
        <v>2</v>
      </c>
      <c r="I57" s="279"/>
      <c r="J57" s="279"/>
      <c r="K57" s="279">
        <v>6</v>
      </c>
      <c r="L57" s="267">
        <f t="shared" si="53"/>
        <v>620000</v>
      </c>
      <c r="M57" s="267">
        <f t="shared" si="54"/>
        <v>560000</v>
      </c>
      <c r="N57" s="166"/>
      <c r="O57" s="279">
        <v>52</v>
      </c>
      <c r="P57" s="283">
        <f t="shared" si="58"/>
        <v>51</v>
      </c>
      <c r="Q57" s="279">
        <v>2</v>
      </c>
      <c r="R57" s="279">
        <v>2</v>
      </c>
      <c r="S57" s="279"/>
      <c r="T57" s="486">
        <v>3</v>
      </c>
      <c r="U57" s="279">
        <v>6</v>
      </c>
      <c r="V57" s="267">
        <f t="shared" si="55"/>
        <v>650000</v>
      </c>
      <c r="W57" s="267">
        <f t="shared" si="56"/>
        <v>640000</v>
      </c>
      <c r="X57" s="179"/>
      <c r="Y57" s="166"/>
    </row>
    <row r="58" spans="2:25" s="26" customFormat="1" ht="24" customHeight="1">
      <c r="B58" s="1114"/>
      <c r="C58" s="242" t="s">
        <v>419</v>
      </c>
      <c r="D58" s="279">
        <v>67</v>
      </c>
      <c r="E58" s="283">
        <f>SUM(D58-1)</f>
        <v>66</v>
      </c>
      <c r="F58" s="486">
        <v>3</v>
      </c>
      <c r="G58" s="487"/>
      <c r="H58" s="279">
        <v>2</v>
      </c>
      <c r="I58" s="279"/>
      <c r="J58" s="279"/>
      <c r="K58" s="279">
        <v>6</v>
      </c>
      <c r="L58" s="267">
        <f t="shared" si="53"/>
        <v>780000</v>
      </c>
      <c r="M58" s="267">
        <f t="shared" si="54"/>
        <v>770000</v>
      </c>
      <c r="N58" s="166"/>
      <c r="O58" s="279">
        <v>32</v>
      </c>
      <c r="P58" s="283">
        <f t="shared" si="58"/>
        <v>31</v>
      </c>
      <c r="Q58" s="279">
        <v>2</v>
      </c>
      <c r="R58" s="279">
        <v>2</v>
      </c>
      <c r="S58" s="279"/>
      <c r="T58" s="486">
        <v>3</v>
      </c>
      <c r="U58" s="279">
        <v>6</v>
      </c>
      <c r="V58" s="267">
        <f t="shared" si="55"/>
        <v>450000</v>
      </c>
      <c r="W58" s="267">
        <f t="shared" si="56"/>
        <v>440000</v>
      </c>
      <c r="X58" s="179"/>
      <c r="Y58" s="166"/>
    </row>
    <row r="59" spans="2:25" s="26" customFormat="1" ht="24" customHeight="1">
      <c r="B59" s="1114"/>
      <c r="C59" s="242" t="s">
        <v>417</v>
      </c>
      <c r="D59" s="279">
        <v>65</v>
      </c>
      <c r="E59" s="283">
        <f>SUM(D59-1)</f>
        <v>64</v>
      </c>
      <c r="F59" s="486">
        <v>3</v>
      </c>
      <c r="G59" s="487"/>
      <c r="H59" s="279">
        <v>2</v>
      </c>
      <c r="I59" s="279"/>
      <c r="J59" s="279"/>
      <c r="K59" s="279">
        <v>6</v>
      </c>
      <c r="L59" s="267">
        <f t="shared" si="53"/>
        <v>760000</v>
      </c>
      <c r="M59" s="267">
        <f t="shared" si="54"/>
        <v>750000</v>
      </c>
      <c r="N59" s="166"/>
      <c r="O59" s="279">
        <v>30</v>
      </c>
      <c r="P59" s="283">
        <f t="shared" si="58"/>
        <v>29</v>
      </c>
      <c r="Q59" s="279">
        <v>2</v>
      </c>
      <c r="R59" s="279">
        <v>2</v>
      </c>
      <c r="S59" s="279"/>
      <c r="T59" s="486">
        <v>3</v>
      </c>
      <c r="U59" s="279">
        <v>6</v>
      </c>
      <c r="V59" s="267">
        <f t="shared" si="55"/>
        <v>430000</v>
      </c>
      <c r="W59" s="267">
        <f t="shared" si="56"/>
        <v>420000</v>
      </c>
      <c r="X59" s="179"/>
      <c r="Y59" s="166"/>
    </row>
    <row r="60" spans="2:25" s="26" customFormat="1" ht="24" customHeight="1">
      <c r="B60" s="1114"/>
      <c r="C60" s="242" t="s">
        <v>418</v>
      </c>
      <c r="D60" s="279">
        <v>63</v>
      </c>
      <c r="E60" s="283">
        <f>SUM(D60-1)</f>
        <v>62</v>
      </c>
      <c r="F60" s="486">
        <v>3</v>
      </c>
      <c r="G60" s="487"/>
      <c r="H60" s="279">
        <v>2</v>
      </c>
      <c r="I60" s="279"/>
      <c r="J60" s="279"/>
      <c r="K60" s="279">
        <v>6</v>
      </c>
      <c r="L60" s="267">
        <f t="shared" si="53"/>
        <v>740000</v>
      </c>
      <c r="M60" s="267">
        <f t="shared" si="54"/>
        <v>730000</v>
      </c>
      <c r="N60" s="166"/>
      <c r="O60" s="279">
        <v>28</v>
      </c>
      <c r="P60" s="283">
        <f t="shared" si="58"/>
        <v>27</v>
      </c>
      <c r="Q60" s="279">
        <v>2</v>
      </c>
      <c r="R60" s="279">
        <v>2</v>
      </c>
      <c r="S60" s="279"/>
      <c r="T60" s="486">
        <v>3</v>
      </c>
      <c r="U60" s="279">
        <v>6</v>
      </c>
      <c r="V60" s="267">
        <f t="shared" si="55"/>
        <v>410000</v>
      </c>
      <c r="W60" s="267">
        <f t="shared" si="56"/>
        <v>400000</v>
      </c>
      <c r="X60" s="179"/>
      <c r="Y60" s="166"/>
    </row>
    <row r="61" spans="2:25" s="26" customFormat="1" ht="24" customHeight="1">
      <c r="B61" s="1114"/>
      <c r="C61" s="242" t="s">
        <v>420</v>
      </c>
      <c r="D61" s="279">
        <v>59</v>
      </c>
      <c r="E61" s="283">
        <f>SUM(D61-1)</f>
        <v>58</v>
      </c>
      <c r="F61" s="486">
        <v>3</v>
      </c>
      <c r="G61" s="487"/>
      <c r="H61" s="279">
        <v>2</v>
      </c>
      <c r="I61" s="279"/>
      <c r="J61" s="279"/>
      <c r="K61" s="279">
        <v>6</v>
      </c>
      <c r="L61" s="267">
        <f t="shared" si="53"/>
        <v>700000</v>
      </c>
      <c r="M61" s="267">
        <f t="shared" si="54"/>
        <v>690000</v>
      </c>
      <c r="N61" s="166"/>
      <c r="O61" s="279">
        <v>24</v>
      </c>
      <c r="P61" s="283">
        <f t="shared" si="58"/>
        <v>23</v>
      </c>
      <c r="Q61" s="279">
        <v>2</v>
      </c>
      <c r="R61" s="279">
        <v>2</v>
      </c>
      <c r="S61" s="279"/>
      <c r="T61" s="486">
        <v>3</v>
      </c>
      <c r="U61" s="279">
        <v>6</v>
      </c>
      <c r="V61" s="267">
        <f t="shared" si="55"/>
        <v>370000</v>
      </c>
      <c r="W61" s="267">
        <f t="shared" si="56"/>
        <v>360000</v>
      </c>
      <c r="X61" s="179"/>
      <c r="Y61" s="166"/>
    </row>
    <row r="62" spans="2:25" ht="24" customHeight="1">
      <c r="B62" s="1114"/>
      <c r="C62" s="268" t="s">
        <v>199</v>
      </c>
      <c r="D62" s="279"/>
      <c r="E62" s="283">
        <f>SUM(D62-1-5)</f>
        <v>-6</v>
      </c>
      <c r="F62" s="486">
        <v>3</v>
      </c>
      <c r="G62" s="487"/>
      <c r="H62" s="279"/>
      <c r="I62" s="279"/>
      <c r="J62" s="279"/>
      <c r="K62" s="279">
        <v>6</v>
      </c>
      <c r="L62" s="267">
        <f t="shared" si="53"/>
        <v>90000</v>
      </c>
      <c r="M62" s="267">
        <f t="shared" si="54"/>
        <v>30000</v>
      </c>
      <c r="N62" s="166"/>
      <c r="O62" s="279"/>
      <c r="P62" s="283">
        <f t="shared" si="58"/>
        <v>-1</v>
      </c>
      <c r="Q62" s="279"/>
      <c r="R62" s="279"/>
      <c r="S62" s="279"/>
      <c r="T62" s="486"/>
      <c r="U62" s="279"/>
      <c r="V62" s="267">
        <f t="shared" si="55"/>
        <v>0</v>
      </c>
      <c r="W62" s="267">
        <f t="shared" si="56"/>
        <v>-10000</v>
      </c>
      <c r="X62" s="179"/>
      <c r="Y62" s="166"/>
    </row>
    <row r="63" spans="2:25" ht="24" customHeight="1">
      <c r="B63" s="1114"/>
      <c r="C63" s="268" t="s">
        <v>200</v>
      </c>
      <c r="D63" s="279"/>
      <c r="E63" s="283">
        <f>SUM(D63-1-5)</f>
        <v>-6</v>
      </c>
      <c r="F63" s="486">
        <v>3</v>
      </c>
      <c r="G63" s="487"/>
      <c r="H63" s="279"/>
      <c r="I63" s="279"/>
      <c r="J63" s="279"/>
      <c r="K63" s="279">
        <v>6</v>
      </c>
      <c r="L63" s="267">
        <f t="shared" si="53"/>
        <v>90000</v>
      </c>
      <c r="M63" s="267">
        <f t="shared" si="54"/>
        <v>30000</v>
      </c>
      <c r="N63" s="166"/>
      <c r="O63" s="279"/>
      <c r="P63" s="283">
        <f t="shared" si="58"/>
        <v>-1</v>
      </c>
      <c r="Q63" s="279"/>
      <c r="R63" s="279"/>
      <c r="S63" s="279"/>
      <c r="T63" s="486"/>
      <c r="U63" s="279"/>
      <c r="V63" s="267">
        <f t="shared" si="55"/>
        <v>0</v>
      </c>
      <c r="W63" s="267">
        <f t="shared" si="56"/>
        <v>-10000</v>
      </c>
      <c r="X63" s="179"/>
      <c r="Y63" s="166"/>
    </row>
    <row r="64" spans="2:25" ht="24" customHeight="1">
      <c r="B64" s="1114"/>
      <c r="C64" s="268" t="s">
        <v>201</v>
      </c>
      <c r="D64" s="279"/>
      <c r="E64" s="283">
        <f>SUM(D64-1-5)</f>
        <v>-6</v>
      </c>
      <c r="F64" s="486">
        <v>3</v>
      </c>
      <c r="G64" s="487"/>
      <c r="H64" s="279"/>
      <c r="I64" s="279"/>
      <c r="J64" s="279"/>
      <c r="K64" s="279">
        <v>6</v>
      </c>
      <c r="L64" s="267">
        <f t="shared" si="53"/>
        <v>90000</v>
      </c>
      <c r="M64" s="267">
        <f t="shared" si="54"/>
        <v>30000</v>
      </c>
      <c r="N64" s="166"/>
      <c r="O64" s="279"/>
      <c r="P64" s="283">
        <f t="shared" si="58"/>
        <v>-1</v>
      </c>
      <c r="Q64" s="279"/>
      <c r="R64" s="279"/>
      <c r="S64" s="279"/>
      <c r="T64" s="486"/>
      <c r="U64" s="279"/>
      <c r="V64" s="267">
        <f t="shared" si="55"/>
        <v>0</v>
      </c>
      <c r="W64" s="267">
        <f t="shared" si="56"/>
        <v>-10000</v>
      </c>
      <c r="X64" s="179"/>
      <c r="Y64" s="166"/>
    </row>
    <row r="65" spans="2:25" ht="24" customHeight="1">
      <c r="B65" s="1114"/>
      <c r="C65" s="268" t="s">
        <v>202</v>
      </c>
      <c r="D65" s="279"/>
      <c r="E65" s="283">
        <f>SUM(D65-1-5)</f>
        <v>-6</v>
      </c>
      <c r="F65" s="486">
        <v>3</v>
      </c>
      <c r="G65" s="487"/>
      <c r="H65" s="279"/>
      <c r="I65" s="279"/>
      <c r="J65" s="279"/>
      <c r="K65" s="279">
        <v>6</v>
      </c>
      <c r="L65" s="267">
        <f t="shared" si="53"/>
        <v>90000</v>
      </c>
      <c r="M65" s="267">
        <f t="shared" si="54"/>
        <v>30000</v>
      </c>
      <c r="N65" s="166"/>
      <c r="O65" s="279"/>
      <c r="P65" s="283">
        <f t="shared" si="58"/>
        <v>-1</v>
      </c>
      <c r="Q65" s="279"/>
      <c r="R65" s="279"/>
      <c r="S65" s="279"/>
      <c r="T65" s="486"/>
      <c r="U65" s="279"/>
      <c r="V65" s="267">
        <f t="shared" si="55"/>
        <v>0</v>
      </c>
      <c r="W65" s="267">
        <f t="shared" si="56"/>
        <v>-10000</v>
      </c>
      <c r="X65" s="179"/>
      <c r="Y65" s="166"/>
    </row>
    <row r="66" spans="2:25" ht="24" customHeight="1">
      <c r="B66" s="1114"/>
      <c r="C66" s="278" t="s">
        <v>425</v>
      </c>
      <c r="D66" s="279">
        <v>61</v>
      </c>
      <c r="E66" s="283">
        <f>SUM(D66-1)</f>
        <v>60</v>
      </c>
      <c r="F66" s="486">
        <v>3</v>
      </c>
      <c r="G66" s="279"/>
      <c r="H66" s="279">
        <v>2</v>
      </c>
      <c r="I66" s="279"/>
      <c r="J66" s="279"/>
      <c r="K66" s="279">
        <v>6</v>
      </c>
      <c r="L66" s="267">
        <f t="shared" si="53"/>
        <v>720000</v>
      </c>
      <c r="M66" s="267">
        <f t="shared" si="54"/>
        <v>710000</v>
      </c>
      <c r="N66" s="166"/>
      <c r="O66" s="279">
        <v>29</v>
      </c>
      <c r="P66" s="283">
        <f t="shared" si="58"/>
        <v>28</v>
      </c>
      <c r="Q66" s="279">
        <v>2</v>
      </c>
      <c r="R66" s="279">
        <v>2</v>
      </c>
      <c r="S66" s="279"/>
      <c r="T66" s="486">
        <v>3</v>
      </c>
      <c r="U66" s="279">
        <v>6</v>
      </c>
      <c r="V66" s="267">
        <f t="shared" si="55"/>
        <v>420000</v>
      </c>
      <c r="W66" s="267">
        <f t="shared" si="56"/>
        <v>410000</v>
      </c>
      <c r="X66" s="179"/>
      <c r="Y66" s="166"/>
    </row>
    <row r="67" spans="2:25" ht="24" hidden="1" customHeight="1">
      <c r="B67" s="1114"/>
      <c r="C67" s="30"/>
      <c r="D67" s="279"/>
      <c r="E67" s="283">
        <f t="shared" ref="E67:E71" si="59">SUM(D67-1-3)</f>
        <v>-4</v>
      </c>
      <c r="F67" s="282"/>
      <c r="G67" s="279"/>
      <c r="H67" s="279"/>
      <c r="I67" s="279"/>
      <c r="J67" s="279"/>
      <c r="K67" s="279"/>
      <c r="L67" s="267">
        <f t="shared" si="53"/>
        <v>0</v>
      </c>
      <c r="M67" s="267">
        <f t="shared" si="54"/>
        <v>-40000</v>
      </c>
      <c r="N67" s="166"/>
      <c r="O67" s="279">
        <v>0</v>
      </c>
      <c r="P67" s="283">
        <f t="shared" ref="P67:P71" si="60">SUM(O67-1-3)</f>
        <v>-4</v>
      </c>
      <c r="Q67" s="279"/>
      <c r="R67" s="279">
        <v>0</v>
      </c>
      <c r="S67" s="279"/>
      <c r="T67" s="279"/>
      <c r="U67" s="279"/>
      <c r="V67" s="267">
        <f t="shared" si="55"/>
        <v>0</v>
      </c>
      <c r="W67" s="267">
        <f t="shared" si="56"/>
        <v>-40000</v>
      </c>
      <c r="X67" s="179"/>
      <c r="Y67" s="166"/>
    </row>
    <row r="68" spans="2:25" ht="24" hidden="1" customHeight="1">
      <c r="B68" s="1114"/>
      <c r="C68" s="30" t="s">
        <v>122</v>
      </c>
      <c r="D68" s="279"/>
      <c r="E68" s="283">
        <f t="shared" si="59"/>
        <v>-4</v>
      </c>
      <c r="F68" s="282"/>
      <c r="G68" s="279"/>
      <c r="H68" s="279"/>
      <c r="I68" s="279"/>
      <c r="J68" s="279"/>
      <c r="K68" s="279"/>
      <c r="L68" s="267">
        <f t="shared" si="53"/>
        <v>0</v>
      </c>
      <c r="M68" s="267">
        <f t="shared" si="54"/>
        <v>-40000</v>
      </c>
      <c r="N68" s="166"/>
      <c r="O68" s="279"/>
      <c r="P68" s="283">
        <f t="shared" si="60"/>
        <v>-4</v>
      </c>
      <c r="Q68" s="279"/>
      <c r="R68" s="279"/>
      <c r="S68" s="279"/>
      <c r="T68" s="279"/>
      <c r="U68" s="279"/>
      <c r="V68" s="267">
        <f t="shared" si="55"/>
        <v>0</v>
      </c>
      <c r="W68" s="267">
        <f t="shared" si="56"/>
        <v>-40000</v>
      </c>
      <c r="X68" s="179"/>
      <c r="Y68" s="166"/>
    </row>
    <row r="69" spans="2:25" ht="24" hidden="1" customHeight="1">
      <c r="B69" s="1114"/>
      <c r="C69" s="176" t="s">
        <v>116</v>
      </c>
      <c r="D69" s="279"/>
      <c r="E69" s="283">
        <f t="shared" si="59"/>
        <v>-4</v>
      </c>
      <c r="F69" s="282"/>
      <c r="G69" s="279"/>
      <c r="H69" s="279"/>
      <c r="I69" s="279"/>
      <c r="J69" s="279"/>
      <c r="K69" s="279"/>
      <c r="L69" s="267">
        <f t="shared" si="53"/>
        <v>0</v>
      </c>
      <c r="M69" s="267">
        <f t="shared" si="54"/>
        <v>-40000</v>
      </c>
      <c r="N69" s="166"/>
      <c r="O69" s="279"/>
      <c r="P69" s="283">
        <f t="shared" si="60"/>
        <v>-4</v>
      </c>
      <c r="Q69" s="279"/>
      <c r="R69" s="279"/>
      <c r="S69" s="279"/>
      <c r="T69" s="279"/>
      <c r="U69" s="279"/>
      <c r="V69" s="267">
        <f t="shared" si="55"/>
        <v>0</v>
      </c>
      <c r="W69" s="267">
        <f t="shared" si="56"/>
        <v>-40000</v>
      </c>
      <c r="X69" s="179"/>
      <c r="Y69" s="166"/>
    </row>
    <row r="70" spans="2:25" ht="24" hidden="1" customHeight="1">
      <c r="B70" s="1114"/>
      <c r="C70" s="176" t="s">
        <v>158</v>
      </c>
      <c r="D70" s="279"/>
      <c r="E70" s="283">
        <f t="shared" si="59"/>
        <v>-4</v>
      </c>
      <c r="F70" s="282"/>
      <c r="G70" s="279"/>
      <c r="H70" s="279"/>
      <c r="I70" s="279"/>
      <c r="J70" s="279"/>
      <c r="K70" s="279"/>
      <c r="L70" s="267">
        <f t="shared" si="53"/>
        <v>0</v>
      </c>
      <c r="M70" s="267">
        <f t="shared" si="54"/>
        <v>-40000</v>
      </c>
      <c r="N70" s="166"/>
      <c r="O70" s="279"/>
      <c r="P70" s="283">
        <f t="shared" si="60"/>
        <v>-4</v>
      </c>
      <c r="Q70" s="279"/>
      <c r="R70" s="279"/>
      <c r="S70" s="279"/>
      <c r="T70" s="279"/>
      <c r="U70" s="279"/>
      <c r="V70" s="267">
        <f t="shared" si="55"/>
        <v>0</v>
      </c>
      <c r="W70" s="267">
        <f t="shared" si="56"/>
        <v>-40000</v>
      </c>
      <c r="X70" s="179"/>
      <c r="Y70" s="166"/>
    </row>
    <row r="71" spans="2:25" ht="24" hidden="1" customHeight="1">
      <c r="B71" s="1114"/>
      <c r="C71" s="30" t="s">
        <v>121</v>
      </c>
      <c r="D71" s="279"/>
      <c r="E71" s="283">
        <f t="shared" si="59"/>
        <v>-4</v>
      </c>
      <c r="F71" s="282"/>
      <c r="G71" s="279"/>
      <c r="H71" s="279"/>
      <c r="I71" s="279"/>
      <c r="J71" s="279"/>
      <c r="K71" s="279"/>
      <c r="L71" s="267">
        <f t="shared" si="53"/>
        <v>0</v>
      </c>
      <c r="M71" s="267">
        <f t="shared" si="54"/>
        <v>-40000</v>
      </c>
      <c r="N71" s="166"/>
      <c r="O71" s="279"/>
      <c r="P71" s="283">
        <f t="shared" si="60"/>
        <v>-4</v>
      </c>
      <c r="Q71" s="279"/>
      <c r="R71" s="279"/>
      <c r="S71" s="279"/>
      <c r="T71" s="279"/>
      <c r="U71" s="279"/>
      <c r="V71" s="267">
        <f t="shared" si="55"/>
        <v>0</v>
      </c>
      <c r="W71" s="267">
        <f t="shared" si="56"/>
        <v>-40000</v>
      </c>
      <c r="X71" s="179"/>
      <c r="Y71" s="166"/>
    </row>
    <row r="72" spans="2:25" ht="24" customHeight="1">
      <c r="B72" s="1114"/>
      <c r="C72" s="311" t="s">
        <v>267</v>
      </c>
      <c r="D72" s="279">
        <v>46</v>
      </c>
      <c r="E72" s="283">
        <f>SUM(D72-1-5)</f>
        <v>40</v>
      </c>
      <c r="F72" s="282"/>
      <c r="G72" s="279"/>
      <c r="H72" s="279"/>
      <c r="I72" s="279"/>
      <c r="J72" s="279"/>
      <c r="K72" s="279">
        <v>6</v>
      </c>
      <c r="L72" s="267">
        <f t="shared" si="53"/>
        <v>520000</v>
      </c>
      <c r="M72" s="267">
        <f t="shared" si="54"/>
        <v>460000</v>
      </c>
      <c r="N72" s="166"/>
      <c r="O72" s="279">
        <v>14</v>
      </c>
      <c r="P72" s="283">
        <f>SUM(O72-1)</f>
        <v>13</v>
      </c>
      <c r="Q72" s="279"/>
      <c r="R72" s="279"/>
      <c r="S72" s="279"/>
      <c r="T72" s="279"/>
      <c r="U72" s="279">
        <v>6</v>
      </c>
      <c r="V72" s="267">
        <f t="shared" si="55"/>
        <v>200000</v>
      </c>
      <c r="W72" s="267">
        <f t="shared" si="56"/>
        <v>190000</v>
      </c>
      <c r="X72" s="179"/>
      <c r="Y72" s="166"/>
    </row>
    <row r="73" spans="2:25" ht="24" hidden="1" customHeight="1">
      <c r="B73" s="1114"/>
      <c r="C73" s="30" t="s">
        <v>255</v>
      </c>
      <c r="D73" s="279"/>
      <c r="E73" s="279"/>
      <c r="F73" s="279"/>
      <c r="G73" s="279"/>
      <c r="H73" s="279"/>
      <c r="I73" s="279"/>
      <c r="J73" s="279"/>
      <c r="K73" s="279"/>
      <c r="L73" s="267">
        <f>(D73+G73+K73)*10000</f>
        <v>0</v>
      </c>
      <c r="M73" s="267">
        <f>(E73+G73+K73)*10000</f>
        <v>0</v>
      </c>
      <c r="N73" s="166"/>
      <c r="O73" s="280"/>
      <c r="P73" s="279"/>
      <c r="Q73" s="279"/>
      <c r="R73" s="279"/>
      <c r="S73" s="279"/>
      <c r="T73" s="279"/>
      <c r="U73" s="279"/>
      <c r="V73" s="267">
        <f t="shared" si="55"/>
        <v>0</v>
      </c>
      <c r="W73" s="267">
        <f t="shared" ref="W73:W74" si="61">(P73+Q73+R73+T73+U73)*10000</f>
        <v>0</v>
      </c>
      <c r="X73" s="179"/>
      <c r="Y73" s="166"/>
    </row>
    <row r="74" spans="2:25" ht="24" hidden="1" customHeight="1">
      <c r="B74" s="1114"/>
      <c r="C74" s="30"/>
      <c r="D74" s="279"/>
      <c r="E74" s="279"/>
      <c r="F74" s="279"/>
      <c r="G74" s="279"/>
      <c r="H74" s="279"/>
      <c r="I74" s="279"/>
      <c r="J74" s="279"/>
      <c r="K74" s="279"/>
      <c r="L74" s="267">
        <f>(D74+G74+K74)*10000</f>
        <v>0</v>
      </c>
      <c r="M74" s="267">
        <f>(E74+G74+K74)*10000</f>
        <v>0</v>
      </c>
      <c r="N74" s="166"/>
      <c r="O74" s="279"/>
      <c r="P74" s="279"/>
      <c r="Q74" s="279"/>
      <c r="R74" s="279"/>
      <c r="S74" s="279"/>
      <c r="T74" s="279"/>
      <c r="U74" s="279"/>
      <c r="V74" s="267">
        <f t="shared" si="55"/>
        <v>0</v>
      </c>
      <c r="W74" s="267">
        <f t="shared" si="61"/>
        <v>0</v>
      </c>
      <c r="X74" s="179"/>
      <c r="Y74" s="166"/>
    </row>
    <row r="75" spans="2:25" ht="24" customHeight="1">
      <c r="B75" s="1115" t="s">
        <v>151</v>
      </c>
      <c r="C75" s="1058" t="s">
        <v>50</v>
      </c>
      <c r="D75" s="1060" t="s">
        <v>402</v>
      </c>
      <c r="E75" s="1060"/>
      <c r="F75" s="1068" t="s">
        <v>144</v>
      </c>
      <c r="G75" s="1160"/>
      <c r="H75" s="1160"/>
      <c r="I75" s="1160"/>
      <c r="J75" s="1160"/>
      <c r="K75" s="1069"/>
      <c r="L75" s="1062" t="s">
        <v>148</v>
      </c>
      <c r="M75" s="1064" t="s">
        <v>149</v>
      </c>
      <c r="N75" s="166"/>
      <c r="O75" s="1060" t="s">
        <v>143</v>
      </c>
      <c r="P75" s="1060"/>
      <c r="Q75" s="1068" t="s">
        <v>144</v>
      </c>
      <c r="R75" s="1160"/>
      <c r="S75" s="1160"/>
      <c r="T75" s="1160"/>
      <c r="U75" s="1069"/>
      <c r="V75" s="1062" t="s">
        <v>148</v>
      </c>
      <c r="W75" s="1064" t="s">
        <v>149</v>
      </c>
      <c r="X75" s="177"/>
      <c r="Y75" s="166"/>
    </row>
    <row r="76" spans="2:25" ht="24" customHeight="1">
      <c r="B76" s="1116"/>
      <c r="C76" s="1059"/>
      <c r="D76" s="169" t="s">
        <v>142</v>
      </c>
      <c r="E76" s="170" t="s">
        <v>147</v>
      </c>
      <c r="F76" s="171"/>
      <c r="G76" s="171" t="s">
        <v>361</v>
      </c>
      <c r="H76" s="171"/>
      <c r="I76" s="171"/>
      <c r="J76" s="171"/>
      <c r="K76" s="171" t="s">
        <v>137</v>
      </c>
      <c r="L76" s="1063"/>
      <c r="M76" s="1065"/>
      <c r="N76" s="166"/>
      <c r="O76" s="169" t="s">
        <v>142</v>
      </c>
      <c r="P76" s="170" t="s">
        <v>147</v>
      </c>
      <c r="Q76" s="404" t="s">
        <v>362</v>
      </c>
      <c r="R76" s="171" t="s">
        <v>361</v>
      </c>
      <c r="S76" s="171"/>
      <c r="T76" s="171"/>
      <c r="U76" s="171" t="s">
        <v>137</v>
      </c>
      <c r="V76" s="1063"/>
      <c r="W76" s="1065"/>
      <c r="X76" s="178"/>
      <c r="Y76" s="166"/>
    </row>
    <row r="77" spans="2:25" ht="24" customHeight="1">
      <c r="B77" s="1116"/>
      <c r="C77" s="284" t="s">
        <v>447</v>
      </c>
      <c r="D77" s="281"/>
      <c r="E77" s="281"/>
      <c r="F77" s="281"/>
      <c r="G77" s="281"/>
      <c r="H77" s="281"/>
      <c r="I77" s="281"/>
      <c r="J77" s="281"/>
      <c r="K77" s="279"/>
      <c r="L77" s="267">
        <f>(D77+F77+G77+J77+K77)*10000</f>
        <v>0</v>
      </c>
      <c r="M77" s="267">
        <f>(E77+F77+G77+J77+K77)*10000</f>
        <v>0</v>
      </c>
      <c r="N77" s="166"/>
      <c r="O77" s="281"/>
      <c r="P77" s="281"/>
      <c r="Q77" s="281"/>
      <c r="R77" s="281"/>
      <c r="S77" s="281"/>
      <c r="T77" s="281"/>
      <c r="U77" s="279"/>
      <c r="V77" s="267">
        <f t="shared" ref="V77" si="62">(O77+Q77+R77+T77+U77)*10000</f>
        <v>0</v>
      </c>
      <c r="W77" s="267">
        <f t="shared" ref="W77" si="63">(P77+Q77+R77+T77+U77)*10000</f>
        <v>0</v>
      </c>
      <c r="X77" s="179"/>
      <c r="Y77" s="166"/>
    </row>
    <row r="78" spans="2:25" ht="24" customHeight="1">
      <c r="B78" s="1116"/>
      <c r="C78" s="284" t="s">
        <v>183</v>
      </c>
      <c r="D78" s="281"/>
      <c r="E78" s="282"/>
      <c r="F78" s="282"/>
      <c r="G78" s="282"/>
      <c r="H78" s="282"/>
      <c r="I78" s="282"/>
      <c r="J78" s="282"/>
      <c r="K78" s="279"/>
      <c r="L78" s="267">
        <f>(D78+F78+G78+J78+K78)*10000</f>
        <v>0</v>
      </c>
      <c r="M78" s="267">
        <f>(E78+F78+G78+J78+K78)*10000</f>
        <v>0</v>
      </c>
      <c r="N78" s="166"/>
      <c r="O78" s="281"/>
      <c r="P78" s="282"/>
      <c r="Q78" s="282"/>
      <c r="R78" s="281"/>
      <c r="S78" s="281"/>
      <c r="T78" s="281"/>
      <c r="U78" s="279"/>
      <c r="V78" s="267">
        <f t="shared" ref="V78:V80" si="64">(O78+Q78+R78+T78+U78)*10000</f>
        <v>0</v>
      </c>
      <c r="W78" s="267">
        <f t="shared" ref="W78:W80" si="65">(P78+Q78+R78+T78+U78)*10000</f>
        <v>0</v>
      </c>
      <c r="X78" s="179"/>
      <c r="Y78" s="166"/>
    </row>
    <row r="79" spans="2:25" ht="24" customHeight="1">
      <c r="B79" s="1116"/>
      <c r="C79" s="284" t="s">
        <v>260</v>
      </c>
      <c r="D79" s="281"/>
      <c r="E79" s="281"/>
      <c r="F79" s="281"/>
      <c r="G79" s="281"/>
      <c r="H79" s="281"/>
      <c r="I79" s="281"/>
      <c r="J79" s="281"/>
      <c r="K79" s="279"/>
      <c r="L79" s="267">
        <f>(D79+F79+G79+J79+K79)*10000</f>
        <v>0</v>
      </c>
      <c r="M79" s="267">
        <f>(E79+F79+G79+J79+K79)*10000</f>
        <v>0</v>
      </c>
      <c r="N79" s="166"/>
      <c r="O79" s="281"/>
      <c r="P79" s="281"/>
      <c r="Q79" s="281"/>
      <c r="R79" s="281"/>
      <c r="S79" s="281"/>
      <c r="T79" s="281"/>
      <c r="U79" s="279"/>
      <c r="V79" s="267">
        <f t="shared" si="64"/>
        <v>0</v>
      </c>
      <c r="W79" s="267">
        <f t="shared" si="65"/>
        <v>0</v>
      </c>
      <c r="X79" s="179"/>
      <c r="Y79" s="166"/>
    </row>
    <row r="80" spans="2:25" ht="24" customHeight="1" thickBot="1">
      <c r="B80" s="1116"/>
      <c r="C80" s="285" t="s">
        <v>251</v>
      </c>
      <c r="D80" s="281"/>
      <c r="E80" s="281"/>
      <c r="F80" s="281"/>
      <c r="G80" s="281"/>
      <c r="H80" s="281"/>
      <c r="I80" s="281"/>
      <c r="J80" s="281"/>
      <c r="K80" s="279"/>
      <c r="L80" s="267">
        <f>(D80+F80+G80+J80+K80)*10000</f>
        <v>0</v>
      </c>
      <c r="M80" s="267">
        <f>(E80+F80+G80+J80+K80)*10000</f>
        <v>0</v>
      </c>
      <c r="N80" s="166"/>
      <c r="O80" s="281"/>
      <c r="P80" s="281"/>
      <c r="Q80" s="281"/>
      <c r="R80" s="281"/>
      <c r="S80" s="281"/>
      <c r="T80" s="281"/>
      <c r="U80" s="279"/>
      <c r="V80" s="267">
        <f t="shared" si="64"/>
        <v>0</v>
      </c>
      <c r="W80" s="267">
        <f t="shared" si="65"/>
        <v>0</v>
      </c>
      <c r="X80" s="179"/>
      <c r="Y80" s="166"/>
    </row>
    <row r="81" spans="2:25" ht="24" customHeight="1"/>
    <row r="82" spans="2:25" ht="24" customHeight="1">
      <c r="B82" s="1113" t="s">
        <v>5</v>
      </c>
      <c r="C82" s="1214" t="s">
        <v>161</v>
      </c>
      <c r="D82" s="1222" t="s">
        <v>399</v>
      </c>
      <c r="E82" s="1223"/>
      <c r="F82" s="1223"/>
      <c r="G82" s="1223"/>
      <c r="H82" s="1223"/>
      <c r="I82" s="1223"/>
      <c r="J82" s="1223"/>
      <c r="K82" s="1223"/>
      <c r="L82" s="1223"/>
      <c r="M82" s="1224"/>
      <c r="N82" s="167"/>
      <c r="O82" s="1222" t="s">
        <v>400</v>
      </c>
      <c r="P82" s="1223"/>
      <c r="Q82" s="1223"/>
      <c r="R82" s="1223"/>
      <c r="S82" s="1223"/>
      <c r="T82" s="1223"/>
      <c r="U82" s="1223"/>
      <c r="V82" s="1223"/>
      <c r="W82" s="1224"/>
      <c r="X82" s="167"/>
      <c r="Y82" s="167"/>
    </row>
    <row r="83" spans="2:25" ht="24" customHeight="1">
      <c r="B83" s="1114"/>
      <c r="C83" s="1215"/>
      <c r="D83" s="1225"/>
      <c r="E83" s="1226"/>
      <c r="F83" s="1226"/>
      <c r="G83" s="1226"/>
      <c r="H83" s="1226"/>
      <c r="I83" s="1226"/>
      <c r="J83" s="1226"/>
      <c r="K83" s="1226"/>
      <c r="L83" s="1226"/>
      <c r="M83" s="1227"/>
      <c r="N83" s="167"/>
      <c r="O83" s="1225"/>
      <c r="P83" s="1226"/>
      <c r="Q83" s="1226"/>
      <c r="R83" s="1226"/>
      <c r="S83" s="1226"/>
      <c r="T83" s="1226"/>
      <c r="U83" s="1226"/>
      <c r="V83" s="1226"/>
      <c r="W83" s="1227"/>
      <c r="X83" s="167"/>
      <c r="Y83" s="167"/>
    </row>
    <row r="84" spans="2:25" ht="24" customHeight="1">
      <c r="B84" s="1114"/>
      <c r="C84" s="1215"/>
      <c r="D84" s="1225"/>
      <c r="E84" s="1226"/>
      <c r="F84" s="1226"/>
      <c r="G84" s="1226"/>
      <c r="H84" s="1226"/>
      <c r="I84" s="1226"/>
      <c r="J84" s="1226"/>
      <c r="K84" s="1226"/>
      <c r="L84" s="1226"/>
      <c r="M84" s="1227"/>
      <c r="N84" s="167"/>
      <c r="O84" s="1225"/>
      <c r="P84" s="1226"/>
      <c r="Q84" s="1226"/>
      <c r="R84" s="1226"/>
      <c r="S84" s="1226"/>
      <c r="T84" s="1226"/>
      <c r="U84" s="1226"/>
      <c r="V84" s="1226"/>
      <c r="W84" s="1227"/>
      <c r="X84" s="167"/>
      <c r="Y84" s="167"/>
    </row>
    <row r="85" spans="2:25" ht="24" customHeight="1">
      <c r="B85" s="1114"/>
      <c r="C85" s="1216"/>
      <c r="D85" s="1228"/>
      <c r="E85" s="1229"/>
      <c r="F85" s="1229"/>
      <c r="G85" s="1229"/>
      <c r="H85" s="1229"/>
      <c r="I85" s="1229"/>
      <c r="J85" s="1229"/>
      <c r="K85" s="1229"/>
      <c r="L85" s="1229"/>
      <c r="M85" s="1230"/>
      <c r="N85" s="167"/>
      <c r="O85" s="1228"/>
      <c r="P85" s="1229"/>
      <c r="Q85" s="1229"/>
      <c r="R85" s="1229"/>
      <c r="S85" s="1229"/>
      <c r="T85" s="1229"/>
      <c r="U85" s="1229"/>
      <c r="V85" s="1229"/>
      <c r="W85" s="1230"/>
      <c r="X85" s="167"/>
      <c r="Y85" s="167"/>
    </row>
    <row r="86" spans="2:25" ht="24" customHeight="1">
      <c r="B86" s="1114"/>
      <c r="C86" s="1066" t="s">
        <v>50</v>
      </c>
      <c r="D86" s="1060" t="s">
        <v>143</v>
      </c>
      <c r="E86" s="1060"/>
      <c r="F86" s="1068" t="s">
        <v>144</v>
      </c>
      <c r="G86" s="1160"/>
      <c r="H86" s="1160"/>
      <c r="I86" s="1160"/>
      <c r="J86" s="1160"/>
      <c r="K86" s="1069"/>
      <c r="L86" s="1062" t="s">
        <v>148</v>
      </c>
      <c r="M86" s="1064" t="s">
        <v>149</v>
      </c>
      <c r="N86" s="166"/>
      <c r="O86" s="1060" t="s">
        <v>143</v>
      </c>
      <c r="P86" s="1060"/>
      <c r="Q86" s="1068" t="s">
        <v>144</v>
      </c>
      <c r="R86" s="1160"/>
      <c r="S86" s="1160"/>
      <c r="T86" s="1160"/>
      <c r="U86" s="1069"/>
      <c r="V86" s="1062" t="s">
        <v>148</v>
      </c>
      <c r="W86" s="1064" t="s">
        <v>149</v>
      </c>
      <c r="X86" s="177"/>
      <c r="Y86" s="166"/>
    </row>
    <row r="87" spans="2:25" ht="24" customHeight="1">
      <c r="B87" s="1114"/>
      <c r="C87" s="1067"/>
      <c r="D87" s="169" t="s">
        <v>142</v>
      </c>
      <c r="E87" s="170" t="s">
        <v>147</v>
      </c>
      <c r="F87" s="404" t="s">
        <v>403</v>
      </c>
      <c r="G87" s="714" t="s">
        <v>729</v>
      </c>
      <c r="H87" s="171" t="s">
        <v>730</v>
      </c>
      <c r="I87" s="171"/>
      <c r="J87" s="171" t="s">
        <v>407</v>
      </c>
      <c r="K87" s="171" t="s">
        <v>137</v>
      </c>
      <c r="L87" s="1063"/>
      <c r="M87" s="1065"/>
      <c r="N87" s="166"/>
      <c r="O87" s="169" t="s">
        <v>142</v>
      </c>
      <c r="P87" s="170" t="s">
        <v>147</v>
      </c>
      <c r="Q87" s="404" t="s">
        <v>403</v>
      </c>
      <c r="R87" s="714" t="s">
        <v>729</v>
      </c>
      <c r="S87" s="714" t="s">
        <v>730</v>
      </c>
      <c r="T87" s="171" t="s">
        <v>407</v>
      </c>
      <c r="U87" s="171" t="s">
        <v>137</v>
      </c>
      <c r="V87" s="1063"/>
      <c r="W87" s="1065"/>
      <c r="X87" s="178"/>
      <c r="Y87" s="166"/>
    </row>
    <row r="88" spans="2:25" ht="24" customHeight="1">
      <c r="B88" s="1114"/>
      <c r="C88" s="174" t="str">
        <f>입력용!C13</f>
        <v>갤럭시 Z폴드7</v>
      </c>
      <c r="D88" s="279">
        <v>60</v>
      </c>
      <c r="E88" s="283">
        <f>SUM(D88-6)</f>
        <v>54</v>
      </c>
      <c r="F88" s="486">
        <v>3</v>
      </c>
      <c r="G88" s="279"/>
      <c r="H88" s="279"/>
      <c r="I88" s="279"/>
      <c r="J88" s="279"/>
      <c r="K88" s="279">
        <v>6</v>
      </c>
      <c r="L88" s="267">
        <f>(D88+F88+G88+J88+H88+K88+I88)*10000</f>
        <v>690000</v>
      </c>
      <c r="M88" s="267">
        <f>(E88+F88+G88+H88+J88+K88+I88)*10000</f>
        <v>630000</v>
      </c>
      <c r="N88" s="166"/>
      <c r="O88" s="279">
        <v>66</v>
      </c>
      <c r="P88" s="283">
        <f>SUM(O88)</f>
        <v>66</v>
      </c>
      <c r="Q88" s="486">
        <v>3</v>
      </c>
      <c r="R88" s="279"/>
      <c r="S88" s="279"/>
      <c r="T88" s="279"/>
      <c r="U88" s="279">
        <v>6</v>
      </c>
      <c r="V88" s="267">
        <f>(O88+Q88+R88+T88+U88+S88)*10000</f>
        <v>750000</v>
      </c>
      <c r="W88" s="267">
        <f>(P88+Q88+R88+T88+U88+S88)*10000</f>
        <v>750000</v>
      </c>
      <c r="X88" s="179"/>
      <c r="Y88" s="166"/>
    </row>
    <row r="89" spans="2:25" ht="24" customHeight="1">
      <c r="B89" s="1114"/>
      <c r="C89" s="174" t="str">
        <f>입력용!C14</f>
        <v>갤럭시 Z플립7_256G</v>
      </c>
      <c r="D89" s="279">
        <v>60</v>
      </c>
      <c r="E89" s="283">
        <f>SUM(D89-6)</f>
        <v>54</v>
      </c>
      <c r="F89" s="486">
        <v>3</v>
      </c>
      <c r="G89" s="279"/>
      <c r="H89" s="279"/>
      <c r="I89" s="279"/>
      <c r="J89" s="279"/>
      <c r="K89" s="279">
        <v>6</v>
      </c>
      <c r="L89" s="267">
        <f t="shared" ref="L89:L112" si="66">(D89+F89+G89+J89+H89+K89+I89)*10000</f>
        <v>690000</v>
      </c>
      <c r="M89" s="267">
        <f t="shared" ref="M89:M112" si="67">(E89+F89+G89+H89+J89+K89+I89)*10000</f>
        <v>630000</v>
      </c>
      <c r="N89" s="166"/>
      <c r="O89" s="279">
        <v>68</v>
      </c>
      <c r="P89" s="283">
        <f>SUM(O89)</f>
        <v>68</v>
      </c>
      <c r="Q89" s="486">
        <v>3</v>
      </c>
      <c r="R89" s="279"/>
      <c r="S89" s="279"/>
      <c r="T89" s="279"/>
      <c r="U89" s="279">
        <v>6</v>
      </c>
      <c r="V89" s="267">
        <f t="shared" ref="V89:V112" si="68">(O89+Q89+R89+T89+U89+S89)*10000</f>
        <v>770000</v>
      </c>
      <c r="W89" s="267">
        <f t="shared" ref="W89:W112" si="69">(P89+Q89+R89+T89+U89+S89)*10000</f>
        <v>770000</v>
      </c>
      <c r="X89" s="179"/>
      <c r="Y89" s="166"/>
    </row>
    <row r="90" spans="2:25" ht="24" customHeight="1">
      <c r="B90" s="1114"/>
      <c r="C90" s="174" t="str">
        <f>입력용!C15</f>
        <v>갤럭시 Z플립7_512G</v>
      </c>
      <c r="D90" s="279"/>
      <c r="E90" s="283">
        <f>SUM(D90-6)</f>
        <v>-6</v>
      </c>
      <c r="F90" s="486">
        <v>3</v>
      </c>
      <c r="G90" s="279"/>
      <c r="H90" s="279"/>
      <c r="I90" s="279"/>
      <c r="J90" s="279"/>
      <c r="K90" s="279">
        <v>6</v>
      </c>
      <c r="L90" s="267">
        <f t="shared" si="66"/>
        <v>90000</v>
      </c>
      <c r="M90" s="267">
        <f t="shared" si="67"/>
        <v>30000</v>
      </c>
      <c r="N90" s="166"/>
      <c r="O90" s="279"/>
      <c r="P90" s="283"/>
      <c r="Q90" s="486">
        <v>3</v>
      </c>
      <c r="R90" s="279"/>
      <c r="S90" s="279"/>
      <c r="T90" s="279"/>
      <c r="U90" s="279">
        <v>6</v>
      </c>
      <c r="V90" s="267">
        <f t="shared" si="68"/>
        <v>90000</v>
      </c>
      <c r="W90" s="267">
        <f t="shared" si="69"/>
        <v>90000</v>
      </c>
      <c r="X90" s="179"/>
      <c r="Y90" s="166"/>
    </row>
    <row r="91" spans="2:25" ht="24" customHeight="1">
      <c r="B91" s="1114"/>
      <c r="C91" s="287" t="s">
        <v>714</v>
      </c>
      <c r="D91" s="279">
        <v>50</v>
      </c>
      <c r="E91" s="283">
        <f t="shared" ref="E91" si="70">SUM(D91)</f>
        <v>50</v>
      </c>
      <c r="F91" s="486">
        <v>3</v>
      </c>
      <c r="G91" s="279"/>
      <c r="H91" s="279"/>
      <c r="I91" s="279"/>
      <c r="J91" s="279"/>
      <c r="K91" s="279">
        <v>7</v>
      </c>
      <c r="L91" s="267">
        <f t="shared" si="66"/>
        <v>600000</v>
      </c>
      <c r="M91" s="267">
        <f t="shared" si="67"/>
        <v>600000</v>
      </c>
      <c r="N91" s="166"/>
      <c r="O91" s="279">
        <v>54</v>
      </c>
      <c r="P91" s="283">
        <f t="shared" ref="P91:P93" si="71">SUM(O91)</f>
        <v>54</v>
      </c>
      <c r="Q91" s="486">
        <v>3</v>
      </c>
      <c r="R91" s="279"/>
      <c r="S91" s="279"/>
      <c r="T91" s="279"/>
      <c r="U91" s="279">
        <v>7</v>
      </c>
      <c r="V91" s="267">
        <f t="shared" si="68"/>
        <v>640000</v>
      </c>
      <c r="W91" s="267">
        <f t="shared" si="69"/>
        <v>640000</v>
      </c>
      <c r="X91" s="179"/>
      <c r="Y91" s="166"/>
    </row>
    <row r="92" spans="2:25" ht="24" customHeight="1">
      <c r="B92" s="1114"/>
      <c r="C92" s="287" t="s">
        <v>715</v>
      </c>
      <c r="D92" s="279">
        <v>50</v>
      </c>
      <c r="E92" s="283">
        <f t="shared" ref="E92:E101" si="72">SUM(D92)</f>
        <v>50</v>
      </c>
      <c r="F92" s="486">
        <v>3</v>
      </c>
      <c r="G92" s="279"/>
      <c r="H92" s="279"/>
      <c r="I92" s="279"/>
      <c r="J92" s="279"/>
      <c r="K92" s="279">
        <v>7</v>
      </c>
      <c r="L92" s="267">
        <f t="shared" si="66"/>
        <v>600000</v>
      </c>
      <c r="M92" s="267">
        <f t="shared" si="67"/>
        <v>600000</v>
      </c>
      <c r="N92" s="166"/>
      <c r="O92" s="279">
        <v>54</v>
      </c>
      <c r="P92" s="283">
        <f t="shared" si="71"/>
        <v>54</v>
      </c>
      <c r="Q92" s="486">
        <v>3</v>
      </c>
      <c r="R92" s="279"/>
      <c r="S92" s="279"/>
      <c r="T92" s="279"/>
      <c r="U92" s="279">
        <v>7</v>
      </c>
      <c r="V92" s="267">
        <f t="shared" si="68"/>
        <v>640000</v>
      </c>
      <c r="W92" s="267">
        <f t="shared" si="69"/>
        <v>640000</v>
      </c>
      <c r="X92" s="179"/>
      <c r="Y92" s="166"/>
    </row>
    <row r="93" spans="2:25" ht="24" customHeight="1">
      <c r="B93" s="1114"/>
      <c r="C93" s="287" t="s">
        <v>716</v>
      </c>
      <c r="D93" s="279">
        <v>50</v>
      </c>
      <c r="E93" s="283">
        <f t="shared" si="72"/>
        <v>50</v>
      </c>
      <c r="F93" s="486">
        <v>3</v>
      </c>
      <c r="G93" s="279"/>
      <c r="H93" s="279"/>
      <c r="I93" s="279"/>
      <c r="J93" s="279"/>
      <c r="K93" s="279">
        <v>7</v>
      </c>
      <c r="L93" s="267">
        <f t="shared" si="66"/>
        <v>600000</v>
      </c>
      <c r="M93" s="267">
        <f t="shared" si="67"/>
        <v>600000</v>
      </c>
      <c r="N93" s="166"/>
      <c r="O93" s="279">
        <v>54</v>
      </c>
      <c r="P93" s="283">
        <f t="shared" si="71"/>
        <v>54</v>
      </c>
      <c r="Q93" s="486">
        <v>3</v>
      </c>
      <c r="R93" s="279"/>
      <c r="S93" s="279"/>
      <c r="T93" s="279"/>
      <c r="U93" s="279">
        <v>7</v>
      </c>
      <c r="V93" s="267">
        <f t="shared" si="68"/>
        <v>640000</v>
      </c>
      <c r="W93" s="267">
        <f t="shared" si="69"/>
        <v>640000</v>
      </c>
      <c r="X93" s="179"/>
      <c r="Y93" s="166"/>
    </row>
    <row r="94" spans="2:25" ht="24" customHeight="1">
      <c r="B94" s="1114"/>
      <c r="C94" s="174" t="str">
        <f>입력용!C19</f>
        <v>갤럭시 S25</v>
      </c>
      <c r="D94" s="279">
        <v>50</v>
      </c>
      <c r="E94" s="283">
        <f t="shared" si="72"/>
        <v>50</v>
      </c>
      <c r="F94" s="486">
        <v>3</v>
      </c>
      <c r="G94" s="279"/>
      <c r="H94" s="279"/>
      <c r="I94" s="279"/>
      <c r="J94" s="279"/>
      <c r="K94" s="279">
        <v>6</v>
      </c>
      <c r="L94" s="267">
        <f t="shared" si="66"/>
        <v>590000</v>
      </c>
      <c r="M94" s="267">
        <f t="shared" si="67"/>
        <v>590000</v>
      </c>
      <c r="N94" s="166"/>
      <c r="O94" s="279">
        <v>54</v>
      </c>
      <c r="P94" s="283">
        <f t="shared" ref="P94:P106" si="73">SUM(O94)</f>
        <v>54</v>
      </c>
      <c r="Q94" s="486">
        <v>3</v>
      </c>
      <c r="R94" s="279"/>
      <c r="S94" s="279"/>
      <c r="T94" s="279"/>
      <c r="U94" s="279">
        <v>6</v>
      </c>
      <c r="V94" s="267">
        <f t="shared" si="68"/>
        <v>630000</v>
      </c>
      <c r="W94" s="267">
        <f t="shared" si="69"/>
        <v>630000</v>
      </c>
      <c r="X94" s="179"/>
      <c r="Y94" s="166"/>
    </row>
    <row r="95" spans="2:25" ht="24" customHeight="1">
      <c r="B95" s="1114"/>
      <c r="C95" s="287" t="s">
        <v>253</v>
      </c>
      <c r="D95" s="279"/>
      <c r="E95" s="283">
        <f t="shared" si="72"/>
        <v>0</v>
      </c>
      <c r="F95" s="486"/>
      <c r="G95" s="279"/>
      <c r="H95" s="279"/>
      <c r="I95" s="279"/>
      <c r="J95" s="279"/>
      <c r="K95" s="279"/>
      <c r="L95" s="267">
        <f t="shared" si="66"/>
        <v>0</v>
      </c>
      <c r="M95" s="267">
        <f t="shared" si="67"/>
        <v>0</v>
      </c>
      <c r="N95" s="166"/>
      <c r="O95" s="279"/>
      <c r="P95" s="283">
        <f t="shared" si="73"/>
        <v>0</v>
      </c>
      <c r="Q95" s="486"/>
      <c r="R95" s="279"/>
      <c r="S95" s="279"/>
      <c r="T95" s="279"/>
      <c r="U95" s="279"/>
      <c r="V95" s="267">
        <f t="shared" si="68"/>
        <v>0</v>
      </c>
      <c r="W95" s="267">
        <f t="shared" si="69"/>
        <v>0</v>
      </c>
      <c r="X95" s="179"/>
      <c r="Y95" s="166"/>
    </row>
    <row r="96" spans="2:25" ht="24" customHeight="1">
      <c r="B96" s="1114"/>
      <c r="C96" s="287" t="s">
        <v>254</v>
      </c>
      <c r="D96" s="279"/>
      <c r="E96" s="283">
        <f t="shared" si="72"/>
        <v>0</v>
      </c>
      <c r="F96" s="486"/>
      <c r="G96" s="279"/>
      <c r="H96" s="279"/>
      <c r="I96" s="279"/>
      <c r="J96" s="279"/>
      <c r="K96" s="279"/>
      <c r="L96" s="267">
        <f t="shared" si="66"/>
        <v>0</v>
      </c>
      <c r="M96" s="267">
        <f t="shared" si="67"/>
        <v>0</v>
      </c>
      <c r="N96" s="166"/>
      <c r="O96" s="279"/>
      <c r="P96" s="283">
        <f t="shared" si="73"/>
        <v>0</v>
      </c>
      <c r="Q96" s="486"/>
      <c r="R96" s="279"/>
      <c r="S96" s="279"/>
      <c r="T96" s="279"/>
      <c r="U96" s="279"/>
      <c r="V96" s="267">
        <f t="shared" si="68"/>
        <v>0</v>
      </c>
      <c r="W96" s="267">
        <f t="shared" si="69"/>
        <v>0</v>
      </c>
      <c r="X96" s="179"/>
      <c r="Y96" s="166"/>
    </row>
    <row r="97" spans="2:25" ht="24" customHeight="1">
      <c r="B97" s="1114"/>
      <c r="C97" s="287" t="s">
        <v>261</v>
      </c>
      <c r="D97" s="279">
        <v>62</v>
      </c>
      <c r="E97" s="283">
        <f t="shared" si="72"/>
        <v>62</v>
      </c>
      <c r="F97" s="486">
        <v>3</v>
      </c>
      <c r="G97" s="279"/>
      <c r="H97" s="279"/>
      <c r="I97" s="279"/>
      <c r="J97" s="279"/>
      <c r="K97" s="279"/>
      <c r="L97" s="267">
        <f t="shared" si="66"/>
        <v>650000</v>
      </c>
      <c r="M97" s="267">
        <f t="shared" si="67"/>
        <v>650000</v>
      </c>
      <c r="N97" s="166"/>
      <c r="O97" s="279">
        <v>60</v>
      </c>
      <c r="P97" s="283">
        <f t="shared" si="73"/>
        <v>60</v>
      </c>
      <c r="Q97" s="486">
        <v>3</v>
      </c>
      <c r="R97" s="279"/>
      <c r="S97" s="279"/>
      <c r="T97" s="279"/>
      <c r="U97" s="279">
        <v>6</v>
      </c>
      <c r="V97" s="267">
        <f t="shared" si="68"/>
        <v>690000</v>
      </c>
      <c r="W97" s="267">
        <f t="shared" si="69"/>
        <v>690000</v>
      </c>
      <c r="X97" s="179"/>
      <c r="Y97" s="166"/>
    </row>
    <row r="98" spans="2:25" ht="24" customHeight="1">
      <c r="B98" s="1114"/>
      <c r="C98" s="242" t="s">
        <v>419</v>
      </c>
      <c r="D98" s="279">
        <v>68</v>
      </c>
      <c r="E98" s="283">
        <f t="shared" si="72"/>
        <v>68</v>
      </c>
      <c r="F98" s="486">
        <v>3</v>
      </c>
      <c r="G98" s="279"/>
      <c r="H98" s="279"/>
      <c r="I98" s="279"/>
      <c r="J98" s="279"/>
      <c r="K98" s="279">
        <v>6</v>
      </c>
      <c r="L98" s="267">
        <f t="shared" si="66"/>
        <v>770000</v>
      </c>
      <c r="M98" s="267">
        <f t="shared" si="67"/>
        <v>770000</v>
      </c>
      <c r="N98" s="166"/>
      <c r="O98" s="279">
        <v>38</v>
      </c>
      <c r="P98" s="283">
        <f t="shared" si="73"/>
        <v>38</v>
      </c>
      <c r="Q98" s="486">
        <v>3</v>
      </c>
      <c r="R98" s="279"/>
      <c r="S98" s="279"/>
      <c r="T98" s="279"/>
      <c r="U98" s="279">
        <v>6</v>
      </c>
      <c r="V98" s="267">
        <f t="shared" si="68"/>
        <v>470000</v>
      </c>
      <c r="W98" s="267">
        <f t="shared" si="69"/>
        <v>470000</v>
      </c>
      <c r="X98" s="179"/>
      <c r="Y98" s="166"/>
    </row>
    <row r="99" spans="2:25" ht="24" customHeight="1">
      <c r="B99" s="1114"/>
      <c r="C99" s="242" t="s">
        <v>417</v>
      </c>
      <c r="D99" s="279">
        <v>68</v>
      </c>
      <c r="E99" s="283">
        <f t="shared" si="72"/>
        <v>68</v>
      </c>
      <c r="F99" s="486">
        <v>3</v>
      </c>
      <c r="G99" s="279"/>
      <c r="H99" s="279"/>
      <c r="I99" s="279"/>
      <c r="J99" s="279"/>
      <c r="K99" s="279">
        <v>6</v>
      </c>
      <c r="L99" s="267">
        <f t="shared" si="66"/>
        <v>770000</v>
      </c>
      <c r="M99" s="267">
        <f t="shared" si="67"/>
        <v>770000</v>
      </c>
      <c r="N99" s="166"/>
      <c r="O99" s="279">
        <v>38</v>
      </c>
      <c r="P99" s="283">
        <f t="shared" si="73"/>
        <v>38</v>
      </c>
      <c r="Q99" s="486">
        <v>3</v>
      </c>
      <c r="R99" s="279"/>
      <c r="S99" s="279"/>
      <c r="T99" s="279"/>
      <c r="U99" s="279">
        <v>6</v>
      </c>
      <c r="V99" s="267">
        <f t="shared" si="68"/>
        <v>470000</v>
      </c>
      <c r="W99" s="267">
        <f t="shared" si="69"/>
        <v>470000</v>
      </c>
      <c r="X99" s="179"/>
      <c r="Y99" s="166"/>
    </row>
    <row r="100" spans="2:25" ht="24" customHeight="1">
      <c r="B100" s="1114"/>
      <c r="C100" s="242" t="s">
        <v>418</v>
      </c>
      <c r="D100" s="279">
        <v>60</v>
      </c>
      <c r="E100" s="283">
        <f t="shared" si="72"/>
        <v>60</v>
      </c>
      <c r="F100" s="486">
        <v>3</v>
      </c>
      <c r="G100" s="279"/>
      <c r="H100" s="279"/>
      <c r="I100" s="279"/>
      <c r="J100" s="279"/>
      <c r="K100" s="279">
        <v>6</v>
      </c>
      <c r="L100" s="267">
        <f t="shared" si="66"/>
        <v>690000</v>
      </c>
      <c r="M100" s="267">
        <f t="shared" si="67"/>
        <v>690000</v>
      </c>
      <c r="N100" s="166"/>
      <c r="O100" s="279">
        <v>33</v>
      </c>
      <c r="P100" s="283">
        <f t="shared" si="73"/>
        <v>33</v>
      </c>
      <c r="Q100" s="486">
        <v>3</v>
      </c>
      <c r="R100" s="279"/>
      <c r="S100" s="279"/>
      <c r="T100" s="279"/>
      <c r="U100" s="279">
        <v>6</v>
      </c>
      <c r="V100" s="267">
        <f t="shared" si="68"/>
        <v>420000</v>
      </c>
      <c r="W100" s="267">
        <f t="shared" si="69"/>
        <v>420000</v>
      </c>
      <c r="X100" s="179"/>
      <c r="Y100" s="166"/>
    </row>
    <row r="101" spans="2:25" ht="24" customHeight="1">
      <c r="B101" s="1114"/>
      <c r="C101" s="242" t="s">
        <v>420</v>
      </c>
      <c r="D101" s="279">
        <v>60</v>
      </c>
      <c r="E101" s="283">
        <f t="shared" si="72"/>
        <v>60</v>
      </c>
      <c r="F101" s="486">
        <v>3</v>
      </c>
      <c r="G101" s="279"/>
      <c r="H101" s="279"/>
      <c r="I101" s="279"/>
      <c r="J101" s="279"/>
      <c r="K101" s="279">
        <v>6</v>
      </c>
      <c r="L101" s="267">
        <f t="shared" si="66"/>
        <v>690000</v>
      </c>
      <c r="M101" s="267">
        <f t="shared" si="67"/>
        <v>690000</v>
      </c>
      <c r="N101" s="166"/>
      <c r="O101" s="279">
        <v>33</v>
      </c>
      <c r="P101" s="283">
        <f t="shared" si="73"/>
        <v>33</v>
      </c>
      <c r="Q101" s="486">
        <v>3</v>
      </c>
      <c r="R101" s="279"/>
      <c r="S101" s="279"/>
      <c r="T101" s="279"/>
      <c r="U101" s="279">
        <v>6</v>
      </c>
      <c r="V101" s="267">
        <f t="shared" si="68"/>
        <v>420000</v>
      </c>
      <c r="W101" s="267">
        <f t="shared" si="69"/>
        <v>420000</v>
      </c>
      <c r="X101" s="179"/>
      <c r="Y101" s="166"/>
    </row>
    <row r="102" spans="2:25" ht="24" customHeight="1">
      <c r="B102" s="1114"/>
      <c r="C102" s="268" t="s">
        <v>199</v>
      </c>
      <c r="D102" s="279"/>
      <c r="E102" s="283">
        <f>SUM(D102-6)</f>
        <v>-6</v>
      </c>
      <c r="F102" s="486"/>
      <c r="G102" s="279"/>
      <c r="H102" s="279"/>
      <c r="I102" s="279"/>
      <c r="J102" s="279"/>
      <c r="K102" s="279">
        <v>6</v>
      </c>
      <c r="L102" s="267">
        <f t="shared" si="66"/>
        <v>60000</v>
      </c>
      <c r="M102" s="267">
        <f t="shared" si="67"/>
        <v>0</v>
      </c>
      <c r="N102" s="166"/>
      <c r="O102" s="279"/>
      <c r="P102" s="283">
        <f t="shared" si="73"/>
        <v>0</v>
      </c>
      <c r="Q102" s="486"/>
      <c r="R102" s="279"/>
      <c r="S102" s="279"/>
      <c r="T102" s="279"/>
      <c r="U102" s="279"/>
      <c r="V102" s="267">
        <f t="shared" si="68"/>
        <v>0</v>
      </c>
      <c r="W102" s="267">
        <f t="shared" si="69"/>
        <v>0</v>
      </c>
      <c r="X102" s="179"/>
      <c r="Y102" s="166"/>
    </row>
    <row r="103" spans="2:25" ht="24" customHeight="1">
      <c r="B103" s="1114"/>
      <c r="C103" s="268" t="s">
        <v>200</v>
      </c>
      <c r="D103" s="279"/>
      <c r="E103" s="283">
        <f>SUM(D103-6)</f>
        <v>-6</v>
      </c>
      <c r="F103" s="486"/>
      <c r="G103" s="279"/>
      <c r="H103" s="279"/>
      <c r="I103" s="279"/>
      <c r="J103" s="279"/>
      <c r="K103" s="279">
        <v>6</v>
      </c>
      <c r="L103" s="267">
        <f t="shared" si="66"/>
        <v>60000</v>
      </c>
      <c r="M103" s="267">
        <f t="shared" si="67"/>
        <v>0</v>
      </c>
      <c r="N103" s="166"/>
      <c r="O103" s="279"/>
      <c r="P103" s="283">
        <f t="shared" si="73"/>
        <v>0</v>
      </c>
      <c r="Q103" s="486"/>
      <c r="R103" s="279"/>
      <c r="S103" s="279"/>
      <c r="T103" s="279"/>
      <c r="U103" s="279"/>
      <c r="V103" s="267">
        <f t="shared" si="68"/>
        <v>0</v>
      </c>
      <c r="W103" s="267">
        <f t="shared" si="69"/>
        <v>0</v>
      </c>
      <c r="X103" s="179"/>
      <c r="Y103" s="166"/>
    </row>
    <row r="104" spans="2:25" ht="24" customHeight="1">
      <c r="B104" s="1114"/>
      <c r="C104" s="268" t="s">
        <v>201</v>
      </c>
      <c r="D104" s="279"/>
      <c r="E104" s="283">
        <f>SUM(D104-6)</f>
        <v>-6</v>
      </c>
      <c r="F104" s="486"/>
      <c r="G104" s="279"/>
      <c r="H104" s="279"/>
      <c r="I104" s="279"/>
      <c r="J104" s="279"/>
      <c r="K104" s="279">
        <v>6</v>
      </c>
      <c r="L104" s="267">
        <f t="shared" si="66"/>
        <v>60000</v>
      </c>
      <c r="M104" s="267">
        <f t="shared" si="67"/>
        <v>0</v>
      </c>
      <c r="N104" s="166"/>
      <c r="O104" s="279"/>
      <c r="P104" s="283">
        <f t="shared" si="73"/>
        <v>0</v>
      </c>
      <c r="Q104" s="486"/>
      <c r="R104" s="279"/>
      <c r="S104" s="279"/>
      <c r="T104" s="279"/>
      <c r="U104" s="279"/>
      <c r="V104" s="267">
        <f t="shared" si="68"/>
        <v>0</v>
      </c>
      <c r="W104" s="267">
        <f t="shared" si="69"/>
        <v>0</v>
      </c>
      <c r="X104" s="179"/>
      <c r="Y104" s="166"/>
    </row>
    <row r="105" spans="2:25" ht="24" customHeight="1">
      <c r="B105" s="1114"/>
      <c r="C105" s="268" t="s">
        <v>202</v>
      </c>
      <c r="D105" s="279"/>
      <c r="E105" s="283">
        <f>SUM(D105-6)</f>
        <v>-6</v>
      </c>
      <c r="F105" s="486"/>
      <c r="G105" s="279"/>
      <c r="H105" s="279"/>
      <c r="I105" s="279"/>
      <c r="J105" s="279"/>
      <c r="K105" s="279">
        <v>6</v>
      </c>
      <c r="L105" s="267">
        <f t="shared" si="66"/>
        <v>60000</v>
      </c>
      <c r="M105" s="267">
        <f t="shared" si="67"/>
        <v>0</v>
      </c>
      <c r="N105" s="166"/>
      <c r="O105" s="279"/>
      <c r="P105" s="283">
        <f t="shared" si="73"/>
        <v>0</v>
      </c>
      <c r="Q105" s="486"/>
      <c r="R105" s="279"/>
      <c r="S105" s="279"/>
      <c r="T105" s="279"/>
      <c r="U105" s="279"/>
      <c r="V105" s="267">
        <f t="shared" si="68"/>
        <v>0</v>
      </c>
      <c r="W105" s="267">
        <f t="shared" si="69"/>
        <v>0</v>
      </c>
      <c r="X105" s="179"/>
      <c r="Y105" s="166"/>
    </row>
    <row r="106" spans="2:25" ht="24" customHeight="1">
      <c r="B106" s="1114"/>
      <c r="C106" s="278" t="s">
        <v>425</v>
      </c>
      <c r="D106" s="279">
        <v>60</v>
      </c>
      <c r="E106" s="283">
        <f>SUM(D106-6)</f>
        <v>54</v>
      </c>
      <c r="F106" s="486">
        <v>3</v>
      </c>
      <c r="G106" s="279"/>
      <c r="H106" s="279"/>
      <c r="I106" s="279"/>
      <c r="J106" s="279"/>
      <c r="K106" s="279"/>
      <c r="L106" s="267">
        <f t="shared" si="66"/>
        <v>630000</v>
      </c>
      <c r="M106" s="267">
        <f t="shared" si="67"/>
        <v>570000</v>
      </c>
      <c r="N106" s="166"/>
      <c r="O106" s="279">
        <v>30</v>
      </c>
      <c r="P106" s="283">
        <f t="shared" si="73"/>
        <v>30</v>
      </c>
      <c r="Q106" s="486">
        <v>3</v>
      </c>
      <c r="R106" s="279"/>
      <c r="S106" s="279"/>
      <c r="T106" s="279"/>
      <c r="U106" s="279">
        <v>6</v>
      </c>
      <c r="V106" s="267">
        <f t="shared" si="68"/>
        <v>390000</v>
      </c>
      <c r="W106" s="267">
        <f t="shared" si="69"/>
        <v>390000</v>
      </c>
      <c r="X106" s="179"/>
      <c r="Y106" s="166"/>
    </row>
    <row r="107" spans="2:25" ht="24" hidden="1" customHeight="1">
      <c r="B107" s="1114"/>
      <c r="C107" s="30" t="s">
        <v>136</v>
      </c>
      <c r="D107" s="279"/>
      <c r="E107" s="283">
        <f t="shared" ref="E107:E114" si="74">SUM(D107-3)</f>
        <v>-3</v>
      </c>
      <c r="F107" s="282"/>
      <c r="G107" s="279"/>
      <c r="H107" s="279"/>
      <c r="I107" s="279"/>
      <c r="J107" s="279"/>
      <c r="K107" s="279">
        <v>6</v>
      </c>
      <c r="L107" s="267">
        <f t="shared" si="66"/>
        <v>60000</v>
      </c>
      <c r="M107" s="267">
        <f t="shared" si="67"/>
        <v>30000</v>
      </c>
      <c r="N107" s="166"/>
      <c r="O107" s="279"/>
      <c r="P107" s="283">
        <f t="shared" ref="P107:P111" si="75">SUM(O107-3)</f>
        <v>-3</v>
      </c>
      <c r="Q107" s="282"/>
      <c r="R107" s="279"/>
      <c r="S107" s="279"/>
      <c r="T107" s="279"/>
      <c r="U107" s="279">
        <v>6</v>
      </c>
      <c r="V107" s="267">
        <f t="shared" si="68"/>
        <v>60000</v>
      </c>
      <c r="W107" s="267">
        <f t="shared" si="69"/>
        <v>30000</v>
      </c>
      <c r="X107" s="179"/>
      <c r="Y107" s="166"/>
    </row>
    <row r="108" spans="2:25" ht="24" hidden="1" customHeight="1">
      <c r="B108" s="1114"/>
      <c r="C108" s="30" t="s">
        <v>122</v>
      </c>
      <c r="D108" s="279"/>
      <c r="E108" s="283">
        <f t="shared" si="74"/>
        <v>-3</v>
      </c>
      <c r="F108" s="282"/>
      <c r="G108" s="279"/>
      <c r="H108" s="279"/>
      <c r="I108" s="279"/>
      <c r="J108" s="279"/>
      <c r="K108" s="279">
        <v>6</v>
      </c>
      <c r="L108" s="267">
        <f t="shared" si="66"/>
        <v>60000</v>
      </c>
      <c r="M108" s="267">
        <f t="shared" si="67"/>
        <v>30000</v>
      </c>
      <c r="N108" s="166"/>
      <c r="O108" s="279"/>
      <c r="P108" s="283">
        <f t="shared" si="75"/>
        <v>-3</v>
      </c>
      <c r="Q108" s="282"/>
      <c r="R108" s="279"/>
      <c r="S108" s="279"/>
      <c r="T108" s="279"/>
      <c r="U108" s="279">
        <v>6</v>
      </c>
      <c r="V108" s="267">
        <f t="shared" si="68"/>
        <v>60000</v>
      </c>
      <c r="W108" s="267">
        <f t="shared" si="69"/>
        <v>30000</v>
      </c>
      <c r="X108" s="179"/>
      <c r="Y108" s="166"/>
    </row>
    <row r="109" spans="2:25" ht="24" hidden="1" customHeight="1">
      <c r="B109" s="1114"/>
      <c r="C109" s="176" t="s">
        <v>116</v>
      </c>
      <c r="D109" s="279"/>
      <c r="E109" s="283">
        <f t="shared" si="74"/>
        <v>-3</v>
      </c>
      <c r="F109" s="282"/>
      <c r="G109" s="279"/>
      <c r="H109" s="279"/>
      <c r="I109" s="279"/>
      <c r="J109" s="279"/>
      <c r="K109" s="279">
        <v>6</v>
      </c>
      <c r="L109" s="267">
        <f t="shared" si="66"/>
        <v>60000</v>
      </c>
      <c r="M109" s="267">
        <f t="shared" si="67"/>
        <v>30000</v>
      </c>
      <c r="N109" s="166"/>
      <c r="O109" s="279"/>
      <c r="P109" s="283">
        <f t="shared" si="75"/>
        <v>-3</v>
      </c>
      <c r="Q109" s="282"/>
      <c r="R109" s="279"/>
      <c r="S109" s="279"/>
      <c r="T109" s="279"/>
      <c r="U109" s="279">
        <v>6</v>
      </c>
      <c r="V109" s="267">
        <f t="shared" si="68"/>
        <v>60000</v>
      </c>
      <c r="W109" s="267">
        <f t="shared" si="69"/>
        <v>30000</v>
      </c>
      <c r="X109" s="179"/>
      <c r="Y109" s="166"/>
    </row>
    <row r="110" spans="2:25" ht="24" hidden="1" customHeight="1">
      <c r="B110" s="1114"/>
      <c r="C110" s="176" t="s">
        <v>158</v>
      </c>
      <c r="D110" s="279"/>
      <c r="E110" s="283">
        <f t="shared" si="74"/>
        <v>-3</v>
      </c>
      <c r="F110" s="282"/>
      <c r="G110" s="279"/>
      <c r="H110" s="279"/>
      <c r="I110" s="279"/>
      <c r="J110" s="279"/>
      <c r="K110" s="279">
        <v>6</v>
      </c>
      <c r="L110" s="267">
        <f t="shared" si="66"/>
        <v>60000</v>
      </c>
      <c r="M110" s="267">
        <f t="shared" si="67"/>
        <v>30000</v>
      </c>
      <c r="N110" s="166"/>
      <c r="O110" s="279"/>
      <c r="P110" s="283">
        <f t="shared" si="75"/>
        <v>-3</v>
      </c>
      <c r="Q110" s="282"/>
      <c r="R110" s="279"/>
      <c r="S110" s="279"/>
      <c r="T110" s="279"/>
      <c r="U110" s="279">
        <v>6</v>
      </c>
      <c r="V110" s="267">
        <f t="shared" si="68"/>
        <v>60000</v>
      </c>
      <c r="W110" s="267">
        <f t="shared" si="69"/>
        <v>30000</v>
      </c>
      <c r="X110" s="179"/>
      <c r="Y110" s="166"/>
    </row>
    <row r="111" spans="2:25" ht="24" hidden="1" customHeight="1">
      <c r="B111" s="1114"/>
      <c r="C111" s="30" t="s">
        <v>121</v>
      </c>
      <c r="D111" s="279"/>
      <c r="E111" s="283">
        <f t="shared" si="74"/>
        <v>-3</v>
      </c>
      <c r="F111" s="282"/>
      <c r="G111" s="279"/>
      <c r="H111" s="279"/>
      <c r="I111" s="279"/>
      <c r="J111" s="279"/>
      <c r="K111" s="279">
        <v>6</v>
      </c>
      <c r="L111" s="267">
        <f t="shared" si="66"/>
        <v>60000</v>
      </c>
      <c r="M111" s="267">
        <f t="shared" si="67"/>
        <v>30000</v>
      </c>
      <c r="N111" s="166"/>
      <c r="O111" s="279"/>
      <c r="P111" s="283">
        <f t="shared" si="75"/>
        <v>-3</v>
      </c>
      <c r="Q111" s="282"/>
      <c r="R111" s="279"/>
      <c r="S111" s="279"/>
      <c r="T111" s="279"/>
      <c r="U111" s="279">
        <v>6</v>
      </c>
      <c r="V111" s="267">
        <f t="shared" si="68"/>
        <v>60000</v>
      </c>
      <c r="W111" s="267">
        <f t="shared" si="69"/>
        <v>30000</v>
      </c>
      <c r="X111" s="179"/>
      <c r="Y111" s="166"/>
    </row>
    <row r="112" spans="2:25" ht="24" customHeight="1">
      <c r="B112" s="1114"/>
      <c r="C112" s="311" t="str">
        <f>C72</f>
        <v>버디4 (5G심플+)</v>
      </c>
      <c r="D112" s="279">
        <v>50</v>
      </c>
      <c r="E112" s="283">
        <f>SUM(D112-6)</f>
        <v>44</v>
      </c>
      <c r="F112" s="282"/>
      <c r="G112" s="279"/>
      <c r="H112" s="279"/>
      <c r="I112" s="279"/>
      <c r="J112" s="279"/>
      <c r="K112" s="279">
        <v>6</v>
      </c>
      <c r="L112" s="267">
        <f t="shared" si="66"/>
        <v>560000</v>
      </c>
      <c r="M112" s="267">
        <f t="shared" si="67"/>
        <v>500000</v>
      </c>
      <c r="N112" s="166"/>
      <c r="O112" s="279">
        <v>17</v>
      </c>
      <c r="P112" s="283">
        <f>SUM(O112)</f>
        <v>17</v>
      </c>
      <c r="Q112" s="282"/>
      <c r="R112" s="279"/>
      <c r="S112" s="279"/>
      <c r="T112" s="279"/>
      <c r="U112" s="279">
        <v>6</v>
      </c>
      <c r="V112" s="267">
        <f t="shared" si="68"/>
        <v>230000</v>
      </c>
      <c r="W112" s="267">
        <f t="shared" si="69"/>
        <v>230000</v>
      </c>
      <c r="X112" s="179"/>
      <c r="Y112" s="166"/>
    </row>
    <row r="113" spans="2:25" ht="24" hidden="1" customHeight="1">
      <c r="B113" s="1114"/>
      <c r="C113" s="30" t="s">
        <v>255</v>
      </c>
      <c r="D113" s="150"/>
      <c r="E113" s="283">
        <f t="shared" si="74"/>
        <v>-3</v>
      </c>
      <c r="F113" s="150"/>
      <c r="G113" s="150"/>
      <c r="H113" s="150"/>
      <c r="I113" s="150"/>
      <c r="J113" s="150"/>
      <c r="K113" s="150"/>
      <c r="L113" s="168">
        <f>D113+G113+K113</f>
        <v>0</v>
      </c>
      <c r="M113" s="168">
        <f>E113+G113+K113</f>
        <v>-3</v>
      </c>
      <c r="N113" s="166"/>
      <c r="O113" s="164"/>
      <c r="P113" s="150"/>
      <c r="Q113" s="150"/>
      <c r="R113" s="150"/>
      <c r="S113" s="150"/>
      <c r="T113" s="150"/>
      <c r="U113" s="150"/>
      <c r="V113" s="168">
        <f t="shared" ref="V113:V114" si="76">O113+R113+U113</f>
        <v>0</v>
      </c>
      <c r="W113" s="168">
        <f t="shared" ref="W113:W114" si="77">P113+R113+U113</f>
        <v>0</v>
      </c>
      <c r="X113" s="179"/>
      <c r="Y113" s="166"/>
    </row>
    <row r="114" spans="2:25" ht="24" hidden="1" customHeight="1">
      <c r="B114" s="1114"/>
      <c r="C114" s="30"/>
      <c r="D114" s="150"/>
      <c r="E114" s="283">
        <f t="shared" si="74"/>
        <v>-3</v>
      </c>
      <c r="F114" s="150"/>
      <c r="G114" s="150"/>
      <c r="H114" s="150"/>
      <c r="I114" s="150"/>
      <c r="J114" s="150"/>
      <c r="K114" s="150"/>
      <c r="L114" s="168">
        <f>D114+G114+K114</f>
        <v>0</v>
      </c>
      <c r="M114" s="168">
        <f>E114+G114+K114</f>
        <v>-3</v>
      </c>
      <c r="N114" s="166"/>
      <c r="O114" s="150"/>
      <c r="P114" s="150"/>
      <c r="Q114" s="150"/>
      <c r="R114" s="150"/>
      <c r="S114" s="150"/>
      <c r="T114" s="150"/>
      <c r="U114" s="150"/>
      <c r="V114" s="168">
        <f t="shared" si="76"/>
        <v>0</v>
      </c>
      <c r="W114" s="168">
        <f t="shared" si="77"/>
        <v>0</v>
      </c>
      <c r="X114" s="179"/>
      <c r="Y114" s="166"/>
    </row>
    <row r="115" spans="2:25" ht="24" customHeight="1">
      <c r="B115" s="1115" t="s">
        <v>151</v>
      </c>
      <c r="C115" s="1058" t="s">
        <v>50</v>
      </c>
      <c r="D115" s="1060" t="s">
        <v>143</v>
      </c>
      <c r="E115" s="1060"/>
      <c r="F115" s="329"/>
      <c r="G115" s="1061" t="s">
        <v>144</v>
      </c>
      <c r="H115" s="1061"/>
      <c r="I115" s="1061"/>
      <c r="J115" s="1061"/>
      <c r="K115" s="1061"/>
      <c r="L115" s="1062" t="s">
        <v>148</v>
      </c>
      <c r="M115" s="1064" t="s">
        <v>149</v>
      </c>
      <c r="N115" s="166"/>
      <c r="O115" s="1060" t="s">
        <v>143</v>
      </c>
      <c r="P115" s="1060"/>
      <c r="Q115" s="329"/>
      <c r="R115" s="1061" t="s">
        <v>144</v>
      </c>
      <c r="S115" s="1061"/>
      <c r="T115" s="1061"/>
      <c r="U115" s="1061"/>
      <c r="V115" s="1062" t="s">
        <v>148</v>
      </c>
      <c r="W115" s="1064" t="s">
        <v>149</v>
      </c>
      <c r="X115" s="177"/>
      <c r="Y115" s="166"/>
    </row>
    <row r="116" spans="2:25" ht="24" customHeight="1">
      <c r="B116" s="1116"/>
      <c r="C116" s="1059"/>
      <c r="D116" s="169" t="s">
        <v>142</v>
      </c>
      <c r="E116" s="170" t="s">
        <v>147</v>
      </c>
      <c r="F116" s="170"/>
      <c r="G116" s="171" t="s">
        <v>145</v>
      </c>
      <c r="H116" s="171"/>
      <c r="I116" s="171"/>
      <c r="J116" s="171"/>
      <c r="K116" s="171" t="s">
        <v>146</v>
      </c>
      <c r="L116" s="1063"/>
      <c r="M116" s="1065"/>
      <c r="N116" s="166"/>
      <c r="O116" s="169" t="s">
        <v>142</v>
      </c>
      <c r="P116" s="170" t="s">
        <v>147</v>
      </c>
      <c r="Q116" s="170"/>
      <c r="R116" s="171" t="s">
        <v>145</v>
      </c>
      <c r="S116" s="171"/>
      <c r="T116" s="171"/>
      <c r="U116" s="171" t="s">
        <v>146</v>
      </c>
      <c r="V116" s="1063"/>
      <c r="W116" s="1065"/>
      <c r="X116" s="178"/>
      <c r="Y116" s="166"/>
    </row>
    <row r="117" spans="2:25" ht="24" customHeight="1">
      <c r="B117" s="1116"/>
      <c r="C117" s="284" t="s">
        <v>447</v>
      </c>
      <c r="D117" s="27"/>
      <c r="E117" s="27"/>
      <c r="F117" s="27"/>
      <c r="G117" s="27"/>
      <c r="H117" s="27"/>
      <c r="I117" s="27"/>
      <c r="J117" s="27"/>
      <c r="K117" s="27"/>
      <c r="L117" s="168">
        <f>D117+G117+K117</f>
        <v>0</v>
      </c>
      <c r="M117" s="168">
        <f>E117+G117+K117</f>
        <v>0</v>
      </c>
      <c r="N117" s="166"/>
      <c r="O117" s="27"/>
      <c r="P117" s="27"/>
      <c r="Q117" s="27"/>
      <c r="R117" s="27"/>
      <c r="S117" s="27"/>
      <c r="T117" s="27"/>
      <c r="U117" s="27"/>
      <c r="V117" s="168">
        <f>O117+R117+U117</f>
        <v>0</v>
      </c>
      <c r="W117" s="168">
        <f>P117+R117+U117</f>
        <v>0</v>
      </c>
      <c r="X117" s="179"/>
      <c r="Y117" s="166"/>
    </row>
    <row r="118" spans="2:25" ht="24" customHeight="1">
      <c r="B118" s="1116"/>
      <c r="C118" s="284" t="s">
        <v>183</v>
      </c>
      <c r="D118" s="27"/>
      <c r="E118" s="28"/>
      <c r="F118" s="28"/>
      <c r="G118" s="28"/>
      <c r="H118" s="28"/>
      <c r="I118" s="28"/>
      <c r="J118" s="28"/>
      <c r="K118" s="27"/>
      <c r="L118" s="168">
        <f>D118+G118+K118</f>
        <v>0</v>
      </c>
      <c r="M118" s="168">
        <f>E118+G118+K118</f>
        <v>0</v>
      </c>
      <c r="N118" s="166"/>
      <c r="O118" s="27"/>
      <c r="P118" s="27"/>
      <c r="Q118" s="27"/>
      <c r="R118" s="27"/>
      <c r="S118" s="27"/>
      <c r="T118" s="27"/>
      <c r="U118" s="27"/>
      <c r="V118" s="168">
        <f>O118+R118+U118</f>
        <v>0</v>
      </c>
      <c r="W118" s="168">
        <f>P118+R118+U118</f>
        <v>0</v>
      </c>
      <c r="X118" s="179"/>
      <c r="Y118" s="166"/>
    </row>
    <row r="119" spans="2:25" ht="24" customHeight="1">
      <c r="B119" s="1116"/>
      <c r="C119" s="284" t="s">
        <v>260</v>
      </c>
      <c r="D119" s="27"/>
      <c r="E119" s="27"/>
      <c r="F119" s="27"/>
      <c r="G119" s="27"/>
      <c r="H119" s="27"/>
      <c r="I119" s="27"/>
      <c r="J119" s="27"/>
      <c r="K119" s="27"/>
      <c r="L119" s="168">
        <f>D119+G119+K119</f>
        <v>0</v>
      </c>
      <c r="M119" s="168">
        <f>E119+G119+K119</f>
        <v>0</v>
      </c>
      <c r="N119" s="166"/>
      <c r="O119" s="27"/>
      <c r="P119" s="27"/>
      <c r="Q119" s="27"/>
      <c r="R119" s="27"/>
      <c r="S119" s="27"/>
      <c r="T119" s="27"/>
      <c r="U119" s="27"/>
      <c r="V119" s="168">
        <f>O119+R119+U119</f>
        <v>0</v>
      </c>
      <c r="W119" s="168">
        <f>P119+R119+U119</f>
        <v>0</v>
      </c>
      <c r="X119" s="179"/>
      <c r="Y119" s="166"/>
    </row>
    <row r="120" spans="2:25" ht="24" customHeight="1" thickBot="1">
      <c r="B120" s="1116"/>
      <c r="C120" s="285" t="s">
        <v>251</v>
      </c>
      <c r="D120" s="27"/>
      <c r="E120" s="27"/>
      <c r="F120" s="27"/>
      <c r="G120" s="27"/>
      <c r="H120" s="27"/>
      <c r="I120" s="27"/>
      <c r="J120" s="27"/>
      <c r="K120" s="27"/>
      <c r="L120" s="168">
        <f>D120+G120+K120</f>
        <v>0</v>
      </c>
      <c r="M120" s="168">
        <f>E120+G120+K120</f>
        <v>0</v>
      </c>
      <c r="N120" s="166"/>
      <c r="O120" s="27"/>
      <c r="P120" s="27"/>
      <c r="Q120" s="27"/>
      <c r="R120" s="27"/>
      <c r="S120" s="27"/>
      <c r="T120" s="27"/>
      <c r="U120" s="27"/>
      <c r="V120" s="168">
        <f>O120+R120+U120</f>
        <v>0</v>
      </c>
      <c r="W120" s="168">
        <f>P120+R120+U120</f>
        <v>0</v>
      </c>
      <c r="X120" s="179"/>
      <c r="Y120" s="166"/>
    </row>
  </sheetData>
  <mergeCells count="103">
    <mergeCell ref="AJ35:AJ36"/>
    <mergeCell ref="AK35:AK36"/>
    <mergeCell ref="AL35:AL36"/>
    <mergeCell ref="AE35:AE36"/>
    <mergeCell ref="AG35:AG36"/>
    <mergeCell ref="AH35:AH36"/>
    <mergeCell ref="O42:W45"/>
    <mergeCell ref="AI35:AI36"/>
    <mergeCell ref="AC35:AC36"/>
    <mergeCell ref="AD35:AD36"/>
    <mergeCell ref="Z35:Z36"/>
    <mergeCell ref="M6:M7"/>
    <mergeCell ref="O6:P6"/>
    <mergeCell ref="Z6:Z7"/>
    <mergeCell ref="AA6:AA7"/>
    <mergeCell ref="AB6:AB7"/>
    <mergeCell ref="V6:V7"/>
    <mergeCell ref="W6:W7"/>
    <mergeCell ref="M35:M36"/>
    <mergeCell ref="O35:P35"/>
    <mergeCell ref="Q35:U35"/>
    <mergeCell ref="Z2:AE3"/>
    <mergeCell ref="AJ6:AJ7"/>
    <mergeCell ref="AK6:AK7"/>
    <mergeCell ref="AL6:AL7"/>
    <mergeCell ref="AE6:AE7"/>
    <mergeCell ref="AG6:AG7"/>
    <mergeCell ref="AH6:AH7"/>
    <mergeCell ref="AI6:AI7"/>
    <mergeCell ref="AG2:AL3"/>
    <mergeCell ref="Z4:AB5"/>
    <mergeCell ref="AC4:AE5"/>
    <mergeCell ref="AG4:AI5"/>
    <mergeCell ref="AC6:AC7"/>
    <mergeCell ref="AD6:AD7"/>
    <mergeCell ref="AJ4:AL5"/>
    <mergeCell ref="C46:C47"/>
    <mergeCell ref="D46:E46"/>
    <mergeCell ref="B2:B34"/>
    <mergeCell ref="C2:C5"/>
    <mergeCell ref="D2:M5"/>
    <mergeCell ref="O2:W5"/>
    <mergeCell ref="L46:L47"/>
    <mergeCell ref="M46:M47"/>
    <mergeCell ref="O46:P46"/>
    <mergeCell ref="V46:V47"/>
    <mergeCell ref="W46:W47"/>
    <mergeCell ref="B35:B40"/>
    <mergeCell ref="C35:C36"/>
    <mergeCell ref="D35:E35"/>
    <mergeCell ref="L35:L36"/>
    <mergeCell ref="F6:K6"/>
    <mergeCell ref="Q6:U6"/>
    <mergeCell ref="F35:K35"/>
    <mergeCell ref="F46:K46"/>
    <mergeCell ref="Q46:U46"/>
    <mergeCell ref="V35:V36"/>
    <mergeCell ref="W35:W36"/>
    <mergeCell ref="C6:C7"/>
    <mergeCell ref="L6:L7"/>
    <mergeCell ref="V86:V87"/>
    <mergeCell ref="O75:P75"/>
    <mergeCell ref="V75:V76"/>
    <mergeCell ref="B82:B114"/>
    <mergeCell ref="C82:C85"/>
    <mergeCell ref="D82:M85"/>
    <mergeCell ref="O82:W85"/>
    <mergeCell ref="C86:C87"/>
    <mergeCell ref="D86:E86"/>
    <mergeCell ref="B75:B80"/>
    <mergeCell ref="C75:C76"/>
    <mergeCell ref="D75:E75"/>
    <mergeCell ref="L75:L76"/>
    <mergeCell ref="M75:M76"/>
    <mergeCell ref="F86:K86"/>
    <mergeCell ref="Q86:U86"/>
    <mergeCell ref="W75:W76"/>
    <mergeCell ref="F75:K75"/>
    <mergeCell ref="Q75:U75"/>
    <mergeCell ref="G47:I47"/>
    <mergeCell ref="D6:E6"/>
    <mergeCell ref="D42:M45"/>
    <mergeCell ref="AA35:AA36"/>
    <mergeCell ref="AB35:AB36"/>
    <mergeCell ref="B42:B74"/>
    <mergeCell ref="C42:C45"/>
    <mergeCell ref="W115:W116"/>
    <mergeCell ref="Y2:Y5"/>
    <mergeCell ref="Y6:Y7"/>
    <mergeCell ref="Y35:Y36"/>
    <mergeCell ref="W86:W87"/>
    <mergeCell ref="B115:B120"/>
    <mergeCell ref="C115:C116"/>
    <mergeCell ref="D115:E115"/>
    <mergeCell ref="G115:K115"/>
    <mergeCell ref="L115:L116"/>
    <mergeCell ref="M115:M116"/>
    <mergeCell ref="O115:P115"/>
    <mergeCell ref="R115:U115"/>
    <mergeCell ref="V115:V116"/>
    <mergeCell ref="L86:L87"/>
    <mergeCell ref="M86:M87"/>
    <mergeCell ref="O86:P86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72"/>
  <sheetViews>
    <sheetView view="pageBreakPreview" topLeftCell="B34" zoomScale="60" zoomScaleNormal="55" workbookViewId="0">
      <selection activeCell="E68" sqref="E68:G68"/>
    </sheetView>
  </sheetViews>
  <sheetFormatPr defaultRowHeight="16.5"/>
  <cols>
    <col min="2" max="2" width="25.375" bestFit="1" customWidth="1"/>
    <col min="4" max="4" width="6" customWidth="1"/>
    <col min="5" max="5" width="9" customWidth="1"/>
    <col min="6" max="6" width="6.25" customWidth="1"/>
    <col min="7" max="7" width="1.25" customWidth="1"/>
    <col min="9" max="9" width="6.5" customWidth="1"/>
    <col min="11" max="11" width="6" customWidth="1"/>
    <col min="12" max="12" width="1.25" customWidth="1"/>
    <col min="14" max="14" width="6.75" customWidth="1"/>
    <col min="16" max="16" width="7.25" customWidth="1"/>
  </cols>
  <sheetData>
    <row r="1" spans="2:16" ht="16.5" customHeight="1">
      <c r="B1" s="1355" t="s">
        <v>512</v>
      </c>
      <c r="C1" s="1356"/>
      <c r="D1" s="1356"/>
      <c r="E1" s="1356"/>
      <c r="F1" s="1356"/>
      <c r="G1" s="1356"/>
      <c r="H1" s="1356"/>
      <c r="I1" s="1356"/>
      <c r="J1" s="1356"/>
      <c r="K1" s="1356"/>
      <c r="L1" s="1356"/>
      <c r="M1" s="1356"/>
      <c r="N1" s="1356"/>
      <c r="O1" s="1356"/>
      <c r="P1" s="1357"/>
    </row>
    <row r="2" spans="2:16" ht="16.5" customHeight="1">
      <c r="B2" s="1358"/>
      <c r="C2" s="1359"/>
      <c r="D2" s="1359"/>
      <c r="E2" s="1359"/>
      <c r="F2" s="1359"/>
      <c r="G2" s="1359"/>
      <c r="H2" s="1359"/>
      <c r="I2" s="1359"/>
      <c r="J2" s="1359"/>
      <c r="K2" s="1359"/>
      <c r="L2" s="1359"/>
      <c r="M2" s="1359"/>
      <c r="N2" s="1359"/>
      <c r="O2" s="1359"/>
      <c r="P2" s="1360"/>
    </row>
    <row r="3" spans="2:16" ht="4.5" customHeight="1" thickBot="1"/>
    <row r="4" spans="2:16" ht="22.5" customHeight="1" thickBot="1">
      <c r="B4" s="576" t="s">
        <v>513</v>
      </c>
      <c r="C4" s="1345" t="s">
        <v>588</v>
      </c>
      <c r="D4" s="1346"/>
      <c r="E4" s="1346"/>
      <c r="F4" s="1346"/>
      <c r="G4" s="1346"/>
      <c r="H4" s="1346"/>
      <c r="I4" s="1346"/>
      <c r="J4" s="1346"/>
      <c r="K4" s="1346"/>
      <c r="L4" s="1346"/>
      <c r="M4" s="1346"/>
      <c r="N4" s="1346"/>
      <c r="O4" s="1346"/>
      <c r="P4" s="1347"/>
    </row>
    <row r="5" spans="2:16" ht="22.5" customHeight="1">
      <c r="B5" s="577" t="s">
        <v>514</v>
      </c>
      <c r="C5" s="1348" t="s">
        <v>515</v>
      </c>
      <c r="D5" s="1349"/>
      <c r="E5" s="1349"/>
      <c r="F5" s="1350"/>
      <c r="G5" s="593"/>
      <c r="H5" s="1348" t="s">
        <v>516</v>
      </c>
      <c r="I5" s="1349"/>
      <c r="J5" s="1349"/>
      <c r="K5" s="1350"/>
      <c r="L5" s="593"/>
      <c r="M5" s="1348" t="s">
        <v>517</v>
      </c>
      <c r="N5" s="1349"/>
      <c r="O5" s="1349"/>
      <c r="P5" s="1350"/>
    </row>
    <row r="6" spans="2:16" ht="22.5" customHeight="1" thickBot="1">
      <c r="B6" s="618" t="s">
        <v>518</v>
      </c>
      <c r="C6" s="1314">
        <v>374000</v>
      </c>
      <c r="D6" s="1315"/>
      <c r="E6" s="1315"/>
      <c r="F6" s="1316"/>
      <c r="G6" s="592"/>
      <c r="H6" s="1314">
        <v>319000</v>
      </c>
      <c r="I6" s="1315"/>
      <c r="J6" s="1315"/>
      <c r="K6" s="1316"/>
      <c r="L6" s="592"/>
      <c r="M6" s="1314">
        <v>349800</v>
      </c>
      <c r="N6" s="1315"/>
      <c r="O6" s="1315"/>
      <c r="P6" s="1316"/>
    </row>
    <row r="7" spans="2:16" ht="22.5" customHeight="1" thickBot="1">
      <c r="B7" s="1361" t="s">
        <v>519</v>
      </c>
      <c r="C7" s="1264" t="s">
        <v>586</v>
      </c>
      <c r="D7" s="1365"/>
      <c r="E7" s="1366" t="s">
        <v>587</v>
      </c>
      <c r="F7" s="1266"/>
      <c r="G7" s="592"/>
      <c r="H7" s="1264" t="s">
        <v>586</v>
      </c>
      <c r="I7" s="1365"/>
      <c r="J7" s="1366" t="s">
        <v>587</v>
      </c>
      <c r="K7" s="1266"/>
      <c r="L7" s="592"/>
      <c r="M7" s="1264" t="s">
        <v>586</v>
      </c>
      <c r="N7" s="1365"/>
      <c r="O7" s="1366" t="s">
        <v>587</v>
      </c>
      <c r="P7" s="1266"/>
    </row>
    <row r="8" spans="2:16" ht="23.25" customHeight="1" thickBot="1">
      <c r="B8" s="1362"/>
      <c r="C8" s="1336" t="s">
        <v>520</v>
      </c>
      <c r="D8" s="1337"/>
      <c r="E8" s="1338" t="s">
        <v>521</v>
      </c>
      <c r="F8" s="1339"/>
      <c r="G8" s="594"/>
      <c r="H8" s="1342" t="s">
        <v>522</v>
      </c>
      <c r="I8" s="1341"/>
      <c r="J8" s="1340" t="s">
        <v>523</v>
      </c>
      <c r="K8" s="1343"/>
      <c r="L8" s="594"/>
      <c r="M8" s="1342" t="s">
        <v>522</v>
      </c>
      <c r="N8" s="1341"/>
      <c r="O8" s="1340" t="s">
        <v>523</v>
      </c>
      <c r="P8" s="1343"/>
    </row>
    <row r="9" spans="2:16" ht="22.5" customHeight="1">
      <c r="B9" s="619" t="s">
        <v>524</v>
      </c>
      <c r="C9" s="1331" t="s">
        <v>525</v>
      </c>
      <c r="D9" s="1332"/>
      <c r="E9" s="1332" t="s">
        <v>525</v>
      </c>
      <c r="F9" s="1333"/>
      <c r="G9" s="592"/>
      <c r="H9" s="1331" t="s">
        <v>525</v>
      </c>
      <c r="I9" s="1332"/>
      <c r="J9" s="1332" t="s">
        <v>525</v>
      </c>
      <c r="K9" s="1333"/>
      <c r="L9" s="592"/>
      <c r="M9" s="1331" t="s">
        <v>525</v>
      </c>
      <c r="N9" s="1332"/>
      <c r="O9" s="1332" t="s">
        <v>525</v>
      </c>
      <c r="P9" s="1333"/>
    </row>
    <row r="10" spans="2:16" ht="22.5" customHeight="1">
      <c r="B10" s="579" t="s">
        <v>526</v>
      </c>
      <c r="C10" s="1289">
        <v>278000</v>
      </c>
      <c r="D10" s="1290"/>
      <c r="E10" s="1290">
        <v>247000</v>
      </c>
      <c r="F10" s="1291"/>
      <c r="G10" s="592"/>
      <c r="H10" s="1289">
        <v>91000</v>
      </c>
      <c r="I10" s="1290"/>
      <c r="J10" s="1290">
        <v>80000</v>
      </c>
      <c r="K10" s="1291"/>
      <c r="L10" s="592"/>
      <c r="M10" s="1289">
        <v>91000</v>
      </c>
      <c r="N10" s="1290"/>
      <c r="O10" s="1290">
        <v>80000</v>
      </c>
      <c r="P10" s="1291"/>
    </row>
    <row r="11" spans="2:16" ht="22.5" customHeight="1">
      <c r="B11" s="579" t="s">
        <v>527</v>
      </c>
      <c r="C11" s="1293" t="s">
        <v>528</v>
      </c>
      <c r="D11" s="1330"/>
      <c r="E11" s="1321" t="s">
        <v>528</v>
      </c>
      <c r="F11" s="1322"/>
      <c r="G11" s="595"/>
      <c r="H11" s="1293" t="s">
        <v>528</v>
      </c>
      <c r="I11" s="1330"/>
      <c r="J11" s="1321" t="s">
        <v>528</v>
      </c>
      <c r="K11" s="1322"/>
      <c r="L11" s="595"/>
      <c r="M11" s="1293" t="s">
        <v>528</v>
      </c>
      <c r="N11" s="1330"/>
      <c r="O11" s="1321" t="s">
        <v>528</v>
      </c>
      <c r="P11" s="1322"/>
    </row>
    <row r="12" spans="2:16" ht="22.5" customHeight="1">
      <c r="B12" s="579" t="s">
        <v>529</v>
      </c>
      <c r="C12" s="1289">
        <v>150000</v>
      </c>
      <c r="D12" s="1290"/>
      <c r="E12" s="1290">
        <v>150000</v>
      </c>
      <c r="F12" s="1291"/>
      <c r="G12" s="592"/>
      <c r="H12" s="1289">
        <v>200000</v>
      </c>
      <c r="I12" s="1290"/>
      <c r="J12" s="1290">
        <v>200000</v>
      </c>
      <c r="K12" s="1291"/>
      <c r="L12" s="592"/>
      <c r="M12" s="1289">
        <v>200000</v>
      </c>
      <c r="N12" s="1290"/>
      <c r="O12" s="1290">
        <v>200000</v>
      </c>
      <c r="P12" s="1291"/>
    </row>
    <row r="13" spans="2:16" ht="22.5" customHeight="1">
      <c r="B13" s="580" t="s">
        <v>530</v>
      </c>
      <c r="C13" s="1289">
        <v>50000</v>
      </c>
      <c r="D13" s="1290"/>
      <c r="E13" s="1290">
        <v>50000</v>
      </c>
      <c r="F13" s="1291"/>
      <c r="G13" s="592"/>
      <c r="H13" s="1289">
        <v>50000</v>
      </c>
      <c r="I13" s="1290"/>
      <c r="J13" s="1290">
        <v>50000</v>
      </c>
      <c r="K13" s="1291"/>
      <c r="L13" s="592"/>
      <c r="M13" s="1289">
        <v>50000</v>
      </c>
      <c r="N13" s="1290"/>
      <c r="O13" s="1290">
        <v>50000</v>
      </c>
      <c r="P13" s="1291"/>
    </row>
    <row r="14" spans="2:16" ht="22.5" customHeight="1">
      <c r="B14" s="579" t="s">
        <v>531</v>
      </c>
      <c r="C14" s="1289">
        <v>540000</v>
      </c>
      <c r="D14" s="1290"/>
      <c r="E14" s="1290">
        <v>490000</v>
      </c>
      <c r="F14" s="1291"/>
      <c r="G14" s="592"/>
      <c r="H14" s="1289">
        <v>520000</v>
      </c>
      <c r="I14" s="1290"/>
      <c r="J14" s="1290">
        <v>470000</v>
      </c>
      <c r="K14" s="1291"/>
      <c r="L14" s="592"/>
      <c r="M14" s="1290">
        <v>450000</v>
      </c>
      <c r="N14" s="1291"/>
      <c r="O14" s="1290">
        <v>450000</v>
      </c>
      <c r="P14" s="1291"/>
    </row>
    <row r="15" spans="2:16" ht="22.5" customHeight="1">
      <c r="B15" s="621" t="s">
        <v>707</v>
      </c>
      <c r="C15" s="1351">
        <v>100000</v>
      </c>
      <c r="D15" s="1352"/>
      <c r="E15" s="1351">
        <v>100000</v>
      </c>
      <c r="F15" s="1352"/>
      <c r="G15" s="615"/>
      <c r="H15" s="1353">
        <v>50000</v>
      </c>
      <c r="I15" s="1354"/>
      <c r="J15" s="1353">
        <v>50000</v>
      </c>
      <c r="K15" s="1354"/>
      <c r="L15" s="615"/>
      <c r="M15" s="1353">
        <v>50000</v>
      </c>
      <c r="N15" s="1354"/>
      <c r="O15" s="1353">
        <v>50000</v>
      </c>
      <c r="P15" s="1354"/>
    </row>
    <row r="16" spans="2:16" ht="22.5" customHeight="1">
      <c r="B16" s="579" t="s">
        <v>532</v>
      </c>
      <c r="C16" s="1282">
        <f>C13+C14+C15-30000</f>
        <v>660000</v>
      </c>
      <c r="D16" s="1284"/>
      <c r="E16" s="1284">
        <f>E13+E14+E15-30000</f>
        <v>610000</v>
      </c>
      <c r="F16" s="1285"/>
      <c r="G16" s="616">
        <f>E13+E14+E15-30000</f>
        <v>610000</v>
      </c>
      <c r="H16" s="1282">
        <f>H13+H14+H15-30000</f>
        <v>590000</v>
      </c>
      <c r="I16" s="1284"/>
      <c r="J16" s="1284">
        <f>J13+J14+J15-30000</f>
        <v>540000</v>
      </c>
      <c r="K16" s="1285"/>
      <c r="L16" s="616"/>
      <c r="M16" s="1282">
        <f>M13+M14+M15-30000</f>
        <v>520000</v>
      </c>
      <c r="N16" s="1284"/>
      <c r="O16" s="1284">
        <f>O13+O14+O15-30000</f>
        <v>520000</v>
      </c>
      <c r="P16" s="1285"/>
    </row>
    <row r="17" spans="2:16" ht="22.5" customHeight="1" thickBot="1">
      <c r="B17" s="581" t="s">
        <v>589</v>
      </c>
      <c r="C17" s="1324">
        <f>C6-C16</f>
        <v>-286000</v>
      </c>
      <c r="D17" s="1281"/>
      <c r="E17" s="1325">
        <f>C6-E16</f>
        <v>-236000</v>
      </c>
      <c r="F17" s="1326"/>
      <c r="G17" s="620"/>
      <c r="H17" s="1324">
        <f>H6-H16</f>
        <v>-271000</v>
      </c>
      <c r="I17" s="1281"/>
      <c r="J17" s="1325">
        <f>H6-J16</f>
        <v>-221000</v>
      </c>
      <c r="K17" s="1326"/>
      <c r="L17" s="620"/>
      <c r="M17" s="1324">
        <f>M6-M16</f>
        <v>-170200</v>
      </c>
      <c r="N17" s="1281"/>
      <c r="O17" s="1325">
        <f>M6-O16</f>
        <v>-170200</v>
      </c>
      <c r="P17" s="1326"/>
    </row>
    <row r="18" spans="2:16" ht="6.75" customHeight="1" thickBot="1">
      <c r="B18" s="582"/>
      <c r="C18" s="1344"/>
      <c r="D18" s="1344"/>
      <c r="E18" s="1344"/>
      <c r="F18" s="1344"/>
      <c r="G18" s="582"/>
    </row>
    <row r="19" spans="2:16" ht="22.5" customHeight="1" thickBot="1">
      <c r="B19" s="576" t="s">
        <v>534</v>
      </c>
      <c r="C19" s="1345" t="s">
        <v>603</v>
      </c>
      <c r="D19" s="1346"/>
      <c r="E19" s="1346"/>
      <c r="F19" s="1346"/>
      <c r="G19" s="1346"/>
      <c r="H19" s="1346"/>
      <c r="I19" s="1346"/>
      <c r="J19" s="1346"/>
      <c r="K19" s="1346"/>
      <c r="L19" s="1346"/>
      <c r="M19" s="1346"/>
      <c r="N19" s="1346"/>
      <c r="O19" s="1346"/>
      <c r="P19" s="1347"/>
    </row>
    <row r="20" spans="2:16" ht="22.5" customHeight="1">
      <c r="B20" s="577" t="s">
        <v>535</v>
      </c>
      <c r="C20" s="1348" t="s">
        <v>536</v>
      </c>
      <c r="D20" s="1349"/>
      <c r="E20" s="1349"/>
      <c r="F20" s="1350"/>
      <c r="G20" s="597"/>
      <c r="H20" s="1349" t="s">
        <v>537</v>
      </c>
      <c r="I20" s="1349"/>
      <c r="J20" s="1349"/>
      <c r="K20" s="1349"/>
      <c r="L20" s="597"/>
      <c r="M20" s="1348" t="s">
        <v>538</v>
      </c>
      <c r="N20" s="1349"/>
      <c r="O20" s="1349"/>
      <c r="P20" s="1350"/>
    </row>
    <row r="21" spans="2:16" ht="22.5" customHeight="1" thickBot="1">
      <c r="B21" s="578" t="s">
        <v>539</v>
      </c>
      <c r="C21" s="1314">
        <v>374000</v>
      </c>
      <c r="D21" s="1315"/>
      <c r="E21" s="1315"/>
      <c r="F21" s="1316"/>
      <c r="G21" s="598"/>
      <c r="H21" s="1315">
        <v>319000</v>
      </c>
      <c r="I21" s="1315"/>
      <c r="J21" s="1315"/>
      <c r="K21" s="1315"/>
      <c r="L21" s="598"/>
      <c r="M21" s="1314">
        <v>349800</v>
      </c>
      <c r="N21" s="1315"/>
      <c r="O21" s="1315"/>
      <c r="P21" s="1316"/>
    </row>
    <row r="22" spans="2:16" ht="22.5" customHeight="1" thickBot="1">
      <c r="B22" s="1363" t="s">
        <v>540</v>
      </c>
      <c r="C22" s="1264" t="s">
        <v>586</v>
      </c>
      <c r="D22" s="1365"/>
      <c r="E22" s="1366" t="s">
        <v>587</v>
      </c>
      <c r="F22" s="1266"/>
      <c r="G22" s="592"/>
      <c r="H22" s="1264" t="s">
        <v>586</v>
      </c>
      <c r="I22" s="1365"/>
      <c r="J22" s="1366" t="s">
        <v>587</v>
      </c>
      <c r="K22" s="1266"/>
      <c r="L22" s="592"/>
      <c r="M22" s="1264" t="s">
        <v>586</v>
      </c>
      <c r="N22" s="1365"/>
      <c r="O22" s="1366" t="s">
        <v>587</v>
      </c>
      <c r="P22" s="1266"/>
    </row>
    <row r="23" spans="2:16" ht="22.5" customHeight="1">
      <c r="B23" s="1364"/>
      <c r="C23" s="1336" t="s">
        <v>541</v>
      </c>
      <c r="D23" s="1337"/>
      <c r="E23" s="1338" t="s">
        <v>572</v>
      </c>
      <c r="F23" s="1339"/>
      <c r="G23" s="596"/>
      <c r="H23" s="1340" t="s">
        <v>542</v>
      </c>
      <c r="I23" s="1341"/>
      <c r="J23" s="1340" t="s">
        <v>543</v>
      </c>
      <c r="K23" s="1340"/>
      <c r="L23" s="596"/>
      <c r="M23" s="1342" t="s">
        <v>542</v>
      </c>
      <c r="N23" s="1341"/>
      <c r="O23" s="1340" t="s">
        <v>543</v>
      </c>
      <c r="P23" s="1343"/>
    </row>
    <row r="24" spans="2:16" ht="22.5" customHeight="1">
      <c r="B24" s="578" t="s">
        <v>544</v>
      </c>
      <c r="C24" s="1331" t="s">
        <v>545</v>
      </c>
      <c r="D24" s="1332"/>
      <c r="E24" s="1332" t="s">
        <v>545</v>
      </c>
      <c r="F24" s="1333"/>
      <c r="G24" s="598"/>
      <c r="H24" s="1334" t="s">
        <v>545</v>
      </c>
      <c r="I24" s="1332"/>
      <c r="J24" s="1332" t="s">
        <v>545</v>
      </c>
      <c r="K24" s="1335"/>
      <c r="L24" s="598"/>
      <c r="M24" s="1331" t="s">
        <v>545</v>
      </c>
      <c r="N24" s="1332"/>
      <c r="O24" s="1332" t="s">
        <v>545</v>
      </c>
      <c r="P24" s="1333"/>
    </row>
    <row r="25" spans="2:16" ht="22.5" customHeight="1">
      <c r="B25" s="578" t="s">
        <v>546</v>
      </c>
      <c r="C25" s="1289">
        <v>278000</v>
      </c>
      <c r="D25" s="1290"/>
      <c r="E25" s="1290">
        <v>247000</v>
      </c>
      <c r="F25" s="1291"/>
      <c r="G25" s="598"/>
      <c r="H25" s="1292">
        <v>91000</v>
      </c>
      <c r="I25" s="1290"/>
      <c r="J25" s="1290">
        <v>80000</v>
      </c>
      <c r="K25" s="1295"/>
      <c r="L25" s="598"/>
      <c r="M25" s="1289">
        <v>91000</v>
      </c>
      <c r="N25" s="1290"/>
      <c r="O25" s="1290">
        <v>80000</v>
      </c>
      <c r="P25" s="1291"/>
    </row>
    <row r="26" spans="2:16" ht="22.5" customHeight="1">
      <c r="B26" s="579" t="s">
        <v>547</v>
      </c>
      <c r="C26" s="1293" t="s">
        <v>702</v>
      </c>
      <c r="D26" s="1330"/>
      <c r="E26" s="1293" t="s">
        <v>702</v>
      </c>
      <c r="F26" s="1330"/>
      <c r="G26" s="599"/>
      <c r="H26" s="1293" t="s">
        <v>702</v>
      </c>
      <c r="I26" s="1330"/>
      <c r="J26" s="1293" t="s">
        <v>702</v>
      </c>
      <c r="K26" s="1330"/>
      <c r="L26" s="599"/>
      <c r="M26" s="1293" t="s">
        <v>548</v>
      </c>
      <c r="N26" s="1330"/>
      <c r="O26" s="1321" t="s">
        <v>548</v>
      </c>
      <c r="P26" s="1322"/>
    </row>
    <row r="27" spans="2:16" ht="22.5" customHeight="1">
      <c r="B27" s="578" t="s">
        <v>549</v>
      </c>
      <c r="C27" s="1279">
        <v>150000</v>
      </c>
      <c r="D27" s="1292"/>
      <c r="E27" s="1295">
        <v>150000</v>
      </c>
      <c r="F27" s="1276"/>
      <c r="G27" s="598"/>
      <c r="H27" s="1275">
        <v>200000</v>
      </c>
      <c r="I27" s="1292"/>
      <c r="J27" s="1295">
        <v>200000</v>
      </c>
      <c r="K27" s="1275"/>
      <c r="L27" s="598"/>
      <c r="M27" s="1279">
        <v>200000</v>
      </c>
      <c r="N27" s="1292"/>
      <c r="O27" s="1295">
        <v>200000</v>
      </c>
      <c r="P27" s="1276"/>
    </row>
    <row r="28" spans="2:16" ht="22.5" customHeight="1">
      <c r="B28" s="583" t="s">
        <v>550</v>
      </c>
      <c r="C28" s="1279">
        <v>50000</v>
      </c>
      <c r="D28" s="1292"/>
      <c r="E28" s="1295">
        <v>50000</v>
      </c>
      <c r="F28" s="1276"/>
      <c r="G28" s="598"/>
      <c r="H28" s="1279">
        <v>50000</v>
      </c>
      <c r="I28" s="1292"/>
      <c r="J28" s="1275">
        <v>50000</v>
      </c>
      <c r="K28" s="1275"/>
      <c r="L28" s="598"/>
      <c r="M28" s="1279">
        <v>50000</v>
      </c>
      <c r="N28" s="1292"/>
      <c r="O28" s="1295">
        <v>50000</v>
      </c>
      <c r="P28" s="1276"/>
    </row>
    <row r="29" spans="2:16" ht="22.5" customHeight="1">
      <c r="B29" s="578" t="s">
        <v>551</v>
      </c>
      <c r="C29" s="1289">
        <v>520000</v>
      </c>
      <c r="D29" s="1290"/>
      <c r="E29" s="1289">
        <v>470000</v>
      </c>
      <c r="F29" s="1290"/>
      <c r="G29" s="598"/>
      <c r="H29" s="1289">
        <v>550000</v>
      </c>
      <c r="I29" s="1290"/>
      <c r="J29" s="1292">
        <v>500000</v>
      </c>
      <c r="K29" s="1295"/>
      <c r="L29" s="598"/>
      <c r="M29" s="1289">
        <v>450000</v>
      </c>
      <c r="N29" s="1290"/>
      <c r="O29" s="1290">
        <v>450000</v>
      </c>
      <c r="P29" s="1291"/>
    </row>
    <row r="30" spans="2:16" ht="22.5" customHeight="1">
      <c r="B30" s="710" t="s">
        <v>712</v>
      </c>
      <c r="C30" s="1328">
        <v>100000</v>
      </c>
      <c r="D30" s="1329"/>
      <c r="E30" s="1328">
        <v>100000</v>
      </c>
      <c r="F30" s="1329"/>
      <c r="G30" s="596">
        <v>0</v>
      </c>
      <c r="H30" s="1328">
        <v>50000</v>
      </c>
      <c r="I30" s="1329"/>
      <c r="J30" s="1328">
        <v>50000</v>
      </c>
      <c r="K30" s="1329"/>
      <c r="L30" s="596">
        <v>50</v>
      </c>
      <c r="M30" s="1328">
        <v>50000</v>
      </c>
      <c r="N30" s="1329"/>
      <c r="O30" s="1328">
        <v>50000</v>
      </c>
      <c r="P30" s="1329"/>
    </row>
    <row r="31" spans="2:16" ht="22.5" customHeight="1">
      <c r="B31" s="578" t="s">
        <v>532</v>
      </c>
      <c r="C31" s="1282">
        <f>C28+C29+C30</f>
        <v>670000</v>
      </c>
      <c r="D31" s="1284"/>
      <c r="E31" s="1282">
        <f>E28+E29+E30</f>
        <v>620000</v>
      </c>
      <c r="F31" s="1284"/>
      <c r="G31" s="617"/>
      <c r="H31" s="1327">
        <f>H28+H29+H30</f>
        <v>650000</v>
      </c>
      <c r="I31" s="1284"/>
      <c r="J31" s="1327">
        <f>J28+J29+J30</f>
        <v>600000</v>
      </c>
      <c r="K31" s="1284"/>
      <c r="L31" s="617"/>
      <c r="M31" s="1282">
        <f>M28+M29-M30</f>
        <v>450000</v>
      </c>
      <c r="N31" s="1284"/>
      <c r="O31" s="1282">
        <f>O28+O29+O30</f>
        <v>550000</v>
      </c>
      <c r="P31" s="1284"/>
    </row>
    <row r="32" spans="2:16" ht="22.5" customHeight="1" thickBot="1">
      <c r="B32" s="581" t="s">
        <v>589</v>
      </c>
      <c r="C32" s="1324">
        <f>C21-C31</f>
        <v>-296000</v>
      </c>
      <c r="D32" s="1281"/>
      <c r="E32" s="1325">
        <f>C21-E31</f>
        <v>-246000</v>
      </c>
      <c r="F32" s="1326"/>
      <c r="G32" s="600"/>
      <c r="H32" s="1324">
        <f>H21-H31</f>
        <v>-331000</v>
      </c>
      <c r="I32" s="1325"/>
      <c r="J32" s="1280">
        <f>H21-J31</f>
        <v>-281000</v>
      </c>
      <c r="K32" s="1326"/>
      <c r="L32" s="600"/>
      <c r="M32" s="1324">
        <f>M21-M31</f>
        <v>-100200</v>
      </c>
      <c r="N32" s="1281"/>
      <c r="O32" s="1325">
        <f>M21-O31</f>
        <v>-200200</v>
      </c>
      <c r="P32" s="1326"/>
    </row>
    <row r="33" spans="2:16" ht="22.5" customHeight="1" thickBot="1">
      <c r="B33" s="582"/>
      <c r="C33" s="1323"/>
      <c r="D33" s="1323"/>
      <c r="E33" s="1323"/>
      <c r="F33" s="1323"/>
      <c r="G33" s="592"/>
    </row>
    <row r="34" spans="2:16" ht="27" customHeight="1" thickBot="1">
      <c r="B34" s="584" t="s">
        <v>552</v>
      </c>
      <c r="C34" s="1309" t="s">
        <v>553</v>
      </c>
      <c r="D34" s="1309"/>
      <c r="E34" s="1309"/>
      <c r="F34" s="1309"/>
      <c r="G34" s="1309"/>
      <c r="H34" s="1309"/>
      <c r="I34" s="1309"/>
      <c r="J34" s="1309"/>
      <c r="K34" s="1309"/>
      <c r="L34" s="1309"/>
      <c r="M34" s="1309"/>
      <c r="N34" s="1309"/>
      <c r="O34" s="1309"/>
      <c r="P34" s="1310"/>
    </row>
    <row r="35" spans="2:16" ht="22.5" customHeight="1">
      <c r="B35" s="585" t="s">
        <v>205</v>
      </c>
      <c r="C35" s="1311" t="s">
        <v>554</v>
      </c>
      <c r="D35" s="1312"/>
      <c r="E35" s="1312"/>
      <c r="F35" s="1313"/>
      <c r="G35" s="597"/>
      <c r="H35" s="1311" t="s">
        <v>537</v>
      </c>
      <c r="I35" s="1312"/>
      <c r="J35" s="1312"/>
      <c r="K35" s="1313"/>
      <c r="L35" s="597"/>
      <c r="M35" s="1311" t="s">
        <v>555</v>
      </c>
      <c r="N35" s="1312"/>
      <c r="O35" s="1312"/>
      <c r="P35" s="1313"/>
    </row>
    <row r="36" spans="2:16" ht="22.5" customHeight="1" thickBot="1">
      <c r="B36" s="586" t="s">
        <v>539</v>
      </c>
      <c r="C36" s="1314">
        <v>449900</v>
      </c>
      <c r="D36" s="1315"/>
      <c r="E36" s="1315"/>
      <c r="F36" s="1316"/>
      <c r="G36" s="598"/>
      <c r="H36" s="1314">
        <v>319000</v>
      </c>
      <c r="I36" s="1315"/>
      <c r="J36" s="1315"/>
      <c r="K36" s="1316"/>
      <c r="L36" s="598"/>
      <c r="M36" s="1314">
        <v>349800</v>
      </c>
      <c r="N36" s="1315"/>
      <c r="O36" s="1315"/>
      <c r="P36" s="1316"/>
    </row>
    <row r="37" spans="2:16" ht="22.5" customHeight="1">
      <c r="B37" s="586" t="s">
        <v>540</v>
      </c>
      <c r="C37" s="1302" t="s">
        <v>556</v>
      </c>
      <c r="D37" s="1303"/>
      <c r="E37" s="1303" t="s">
        <v>557</v>
      </c>
      <c r="F37" s="1304"/>
      <c r="G37" s="598"/>
      <c r="H37" s="1305" t="s">
        <v>557</v>
      </c>
      <c r="I37" s="1306"/>
      <c r="J37" s="1307" t="s">
        <v>558</v>
      </c>
      <c r="K37" s="1308"/>
      <c r="L37" s="598"/>
      <c r="M37" s="1305" t="s">
        <v>557</v>
      </c>
      <c r="N37" s="1306"/>
      <c r="O37" s="1307" t="s">
        <v>558</v>
      </c>
      <c r="P37" s="1308"/>
    </row>
    <row r="38" spans="2:16" ht="22.5" customHeight="1">
      <c r="B38" s="586" t="s">
        <v>544</v>
      </c>
      <c r="C38" s="1296" t="s">
        <v>559</v>
      </c>
      <c r="D38" s="1297"/>
      <c r="E38" s="1297" t="s">
        <v>559</v>
      </c>
      <c r="F38" s="1298"/>
      <c r="G38" s="598"/>
      <c r="H38" s="1299" t="s">
        <v>559</v>
      </c>
      <c r="I38" s="1300"/>
      <c r="J38" s="1301" t="s">
        <v>559</v>
      </c>
      <c r="K38" s="1278"/>
      <c r="L38" s="598"/>
      <c r="M38" s="1299" t="s">
        <v>559</v>
      </c>
      <c r="N38" s="1300"/>
      <c r="O38" s="1301" t="s">
        <v>559</v>
      </c>
      <c r="P38" s="1278"/>
    </row>
    <row r="39" spans="2:16" ht="22.5" customHeight="1">
      <c r="B39" s="586" t="s">
        <v>546</v>
      </c>
      <c r="C39" s="1289">
        <v>392000</v>
      </c>
      <c r="D39" s="1290"/>
      <c r="E39" s="1290">
        <v>392000</v>
      </c>
      <c r="F39" s="1291"/>
      <c r="G39" s="598"/>
      <c r="H39" s="1279">
        <v>278000</v>
      </c>
      <c r="I39" s="1292"/>
      <c r="J39" s="1279">
        <v>278000</v>
      </c>
      <c r="K39" s="1292"/>
      <c r="L39" s="598"/>
      <c r="M39" s="1295">
        <v>305000</v>
      </c>
      <c r="N39" s="1276"/>
      <c r="O39" s="1295">
        <v>305000</v>
      </c>
      <c r="P39" s="1276"/>
    </row>
    <row r="40" spans="2:16" ht="22.5" customHeight="1">
      <c r="B40" s="586" t="s">
        <v>547</v>
      </c>
      <c r="C40" s="1293" t="s">
        <v>560</v>
      </c>
      <c r="D40" s="1294"/>
      <c r="E40" s="1321" t="s">
        <v>560</v>
      </c>
      <c r="F40" s="1322"/>
      <c r="G40" s="599"/>
      <c r="H40" s="1293" t="s">
        <v>560</v>
      </c>
      <c r="I40" s="1294"/>
      <c r="J40" s="1321" t="s">
        <v>560</v>
      </c>
      <c r="K40" s="1322"/>
      <c r="L40" s="599"/>
      <c r="M40" s="1293" t="s">
        <v>560</v>
      </c>
      <c r="N40" s="1294"/>
      <c r="O40" s="1321" t="s">
        <v>560</v>
      </c>
      <c r="P40" s="1322"/>
    </row>
    <row r="41" spans="2:16" ht="20.25">
      <c r="B41" s="586" t="s">
        <v>551</v>
      </c>
      <c r="C41" s="1289">
        <v>280000</v>
      </c>
      <c r="D41" s="1290"/>
      <c r="E41" s="1319">
        <v>0</v>
      </c>
      <c r="F41" s="1320"/>
      <c r="G41" s="598"/>
      <c r="H41" s="1279">
        <v>210000</v>
      </c>
      <c r="I41" s="1292"/>
      <c r="J41" s="1295">
        <v>210000</v>
      </c>
      <c r="K41" s="1276"/>
      <c r="L41" s="598"/>
      <c r="M41" s="1279">
        <v>220000</v>
      </c>
      <c r="N41" s="1292"/>
      <c r="O41" s="1279">
        <v>220000</v>
      </c>
      <c r="P41" s="1292"/>
    </row>
    <row r="42" spans="2:16" ht="20.25">
      <c r="B42" s="586" t="s">
        <v>561</v>
      </c>
      <c r="C42" s="1286">
        <v>100000</v>
      </c>
      <c r="D42" s="1287"/>
      <c r="E42" s="1287">
        <v>100000</v>
      </c>
      <c r="F42" s="1288"/>
      <c r="G42" s="599"/>
      <c r="H42" s="1286">
        <v>100000</v>
      </c>
      <c r="I42" s="1287"/>
      <c r="J42" s="1287">
        <v>100000</v>
      </c>
      <c r="K42" s="1288"/>
      <c r="L42" s="599"/>
      <c r="M42" s="1286">
        <v>100000</v>
      </c>
      <c r="N42" s="1287"/>
      <c r="O42" s="1287">
        <v>100000</v>
      </c>
      <c r="P42" s="1288"/>
    </row>
    <row r="43" spans="2:16" ht="20.25">
      <c r="B43" s="586" t="s">
        <v>562</v>
      </c>
      <c r="C43" s="1317">
        <v>-30000</v>
      </c>
      <c r="D43" s="1318"/>
      <c r="E43" s="1317">
        <v>-30000</v>
      </c>
      <c r="F43" s="1318"/>
      <c r="G43" s="601"/>
      <c r="H43" s="1317">
        <v>-30000</v>
      </c>
      <c r="I43" s="1318"/>
      <c r="J43" s="1317">
        <v>-30000</v>
      </c>
      <c r="K43" s="1318"/>
      <c r="L43" s="601"/>
      <c r="M43" s="1317">
        <v>-30000</v>
      </c>
      <c r="N43" s="1318"/>
      <c r="O43" s="1317">
        <v>-30000</v>
      </c>
      <c r="P43" s="1318"/>
    </row>
    <row r="44" spans="2:16" ht="20.25">
      <c r="B44" s="708" t="s">
        <v>706</v>
      </c>
      <c r="C44" s="1289"/>
      <c r="D44" s="1290"/>
      <c r="E44" s="1290"/>
      <c r="F44" s="1291"/>
      <c r="G44" s="598"/>
      <c r="H44" s="1289"/>
      <c r="I44" s="1290"/>
      <c r="J44" s="1295"/>
      <c r="K44" s="1276"/>
      <c r="L44" s="598"/>
      <c r="M44" s="1289"/>
      <c r="N44" s="1290"/>
      <c r="O44" s="1290"/>
      <c r="P44" s="1291"/>
    </row>
    <row r="45" spans="2:16" ht="20.25">
      <c r="B45" s="586" t="s">
        <v>532</v>
      </c>
      <c r="C45" s="1282">
        <f>C41+C42+C43+C44</f>
        <v>350000</v>
      </c>
      <c r="D45" s="1283"/>
      <c r="E45" s="1284">
        <f>E41+E42+E43+E44</f>
        <v>70000</v>
      </c>
      <c r="F45" s="1285"/>
      <c r="G45" s="617"/>
      <c r="H45" s="1282">
        <f>H41+H42+H43+H44</f>
        <v>280000</v>
      </c>
      <c r="I45" s="1283"/>
      <c r="J45" s="1284">
        <f>J41+J42+J43+J44</f>
        <v>280000</v>
      </c>
      <c r="K45" s="1285"/>
      <c r="L45" s="617"/>
      <c r="M45" s="1282">
        <f>M41+M42+M43+M44</f>
        <v>290000</v>
      </c>
      <c r="N45" s="1283"/>
      <c r="O45" s="1284">
        <f>O41+O42+O43+O44</f>
        <v>290000</v>
      </c>
      <c r="P45" s="1285"/>
    </row>
    <row r="46" spans="2:16" ht="21" thickBot="1">
      <c r="B46" s="587" t="s">
        <v>533</v>
      </c>
      <c r="C46" s="1245">
        <f>C36-C39-C45</f>
        <v>-292100</v>
      </c>
      <c r="D46" s="1280"/>
      <c r="E46" s="1281">
        <f>C36-E39-E45</f>
        <v>-12100</v>
      </c>
      <c r="F46" s="1246"/>
      <c r="G46" s="600"/>
      <c r="H46" s="1245">
        <f>H36-H39-H45</f>
        <v>-239000</v>
      </c>
      <c r="I46" s="1280"/>
      <c r="J46" s="1281">
        <f>H36-J39-J45</f>
        <v>-239000</v>
      </c>
      <c r="K46" s="1246"/>
      <c r="L46" s="600"/>
      <c r="M46" s="1245">
        <f>M36-M39-M45</f>
        <v>-245200</v>
      </c>
      <c r="N46" s="1280"/>
      <c r="O46" s="1281">
        <f>M36-O39-O45</f>
        <v>-245200</v>
      </c>
      <c r="P46" s="1246"/>
    </row>
    <row r="47" spans="2:16" ht="5.25" customHeight="1" thickBot="1"/>
    <row r="48" spans="2:16" ht="24" customHeight="1" thickBot="1">
      <c r="B48" s="584" t="s">
        <v>552</v>
      </c>
      <c r="C48" s="1309" t="s">
        <v>566</v>
      </c>
      <c r="D48" s="1309"/>
      <c r="E48" s="1309"/>
      <c r="F48" s="1309"/>
      <c r="G48" s="1309"/>
      <c r="H48" s="1309"/>
      <c r="I48" s="1309"/>
      <c r="J48" s="1309"/>
      <c r="K48" s="1309"/>
      <c r="L48" s="1309"/>
      <c r="M48" s="1309"/>
      <c r="N48" s="1309"/>
      <c r="O48" s="1309"/>
      <c r="P48" s="1310"/>
    </row>
    <row r="49" spans="2:16" ht="20.25">
      <c r="B49" s="585" t="s">
        <v>535</v>
      </c>
      <c r="C49" s="1311" t="s">
        <v>554</v>
      </c>
      <c r="D49" s="1312"/>
      <c r="E49" s="1312"/>
      <c r="F49" s="1313"/>
      <c r="G49" s="597"/>
      <c r="H49" s="1311" t="s">
        <v>537</v>
      </c>
      <c r="I49" s="1312"/>
      <c r="J49" s="1312"/>
      <c r="K49" s="1313"/>
      <c r="L49" s="597"/>
      <c r="M49" s="1311" t="s">
        <v>555</v>
      </c>
      <c r="N49" s="1312"/>
      <c r="O49" s="1312"/>
      <c r="P49" s="1313"/>
    </row>
    <row r="50" spans="2:16" ht="21" thickBot="1">
      <c r="B50" s="586" t="s">
        <v>539</v>
      </c>
      <c r="C50" s="1314">
        <v>449900</v>
      </c>
      <c r="D50" s="1315"/>
      <c r="E50" s="1315"/>
      <c r="F50" s="1316"/>
      <c r="G50" s="598"/>
      <c r="H50" s="1314">
        <v>319000</v>
      </c>
      <c r="I50" s="1315"/>
      <c r="J50" s="1315"/>
      <c r="K50" s="1316"/>
      <c r="L50" s="598"/>
      <c r="M50" s="1314">
        <v>349800</v>
      </c>
      <c r="N50" s="1315"/>
      <c r="O50" s="1315"/>
      <c r="P50" s="1316"/>
    </row>
    <row r="51" spans="2:16" ht="20.25">
      <c r="B51" s="586" t="s">
        <v>540</v>
      </c>
      <c r="C51" s="1302" t="s">
        <v>556</v>
      </c>
      <c r="D51" s="1303"/>
      <c r="E51" s="1303" t="s">
        <v>557</v>
      </c>
      <c r="F51" s="1304"/>
      <c r="G51" s="598"/>
      <c r="H51" s="1305" t="s">
        <v>557</v>
      </c>
      <c r="I51" s="1306"/>
      <c r="J51" s="1307" t="s">
        <v>558</v>
      </c>
      <c r="K51" s="1308"/>
      <c r="L51" s="598"/>
      <c r="M51" s="1305" t="s">
        <v>557</v>
      </c>
      <c r="N51" s="1306"/>
      <c r="O51" s="1307" t="s">
        <v>558</v>
      </c>
      <c r="P51" s="1308"/>
    </row>
    <row r="52" spans="2:16" ht="20.25">
      <c r="B52" s="586" t="s">
        <v>544</v>
      </c>
      <c r="C52" s="1296" t="s">
        <v>559</v>
      </c>
      <c r="D52" s="1297"/>
      <c r="E52" s="1297" t="s">
        <v>559</v>
      </c>
      <c r="F52" s="1298"/>
      <c r="G52" s="598"/>
      <c r="H52" s="1299" t="s">
        <v>559</v>
      </c>
      <c r="I52" s="1300"/>
      <c r="J52" s="1301" t="s">
        <v>559</v>
      </c>
      <c r="K52" s="1278"/>
      <c r="L52" s="598"/>
      <c r="M52" s="1299" t="s">
        <v>559</v>
      </c>
      <c r="N52" s="1300"/>
      <c r="O52" s="1301" t="s">
        <v>559</v>
      </c>
      <c r="P52" s="1278"/>
    </row>
    <row r="53" spans="2:16" ht="20.25">
      <c r="B53" s="586" t="s">
        <v>546</v>
      </c>
      <c r="C53" s="1289">
        <v>392000</v>
      </c>
      <c r="D53" s="1290"/>
      <c r="E53" s="1290">
        <v>392000</v>
      </c>
      <c r="F53" s="1291"/>
      <c r="G53" s="598"/>
      <c r="H53" s="1279">
        <v>278000</v>
      </c>
      <c r="I53" s="1292"/>
      <c r="J53" s="1279">
        <v>278000</v>
      </c>
      <c r="K53" s="1292"/>
      <c r="L53" s="598"/>
      <c r="M53" s="1295">
        <v>305000</v>
      </c>
      <c r="N53" s="1276"/>
      <c r="O53" s="1295">
        <v>305000</v>
      </c>
      <c r="P53" s="1276"/>
    </row>
    <row r="54" spans="2:16" ht="20.25">
      <c r="B54" s="586" t="s">
        <v>547</v>
      </c>
      <c r="C54" s="1293" t="s">
        <v>636</v>
      </c>
      <c r="D54" s="1294"/>
      <c r="E54" s="1293" t="s">
        <v>636</v>
      </c>
      <c r="F54" s="1294"/>
      <c r="G54" s="599"/>
      <c r="H54" s="1293" t="s">
        <v>636</v>
      </c>
      <c r="I54" s="1294"/>
      <c r="J54" s="1293" t="s">
        <v>636</v>
      </c>
      <c r="K54" s="1294"/>
      <c r="L54" s="599"/>
      <c r="M54" s="1293" t="s">
        <v>636</v>
      </c>
      <c r="N54" s="1294"/>
      <c r="O54" s="1293" t="s">
        <v>636</v>
      </c>
      <c r="P54" s="1294"/>
    </row>
    <row r="55" spans="2:16" ht="20.25">
      <c r="B55" s="586" t="s">
        <v>551</v>
      </c>
      <c r="C55" s="1289">
        <v>380000</v>
      </c>
      <c r="D55" s="1290"/>
      <c r="E55" s="1290">
        <v>280000</v>
      </c>
      <c r="F55" s="1291"/>
      <c r="G55" s="598"/>
      <c r="H55" s="1279">
        <v>300000</v>
      </c>
      <c r="I55" s="1292"/>
      <c r="J55" s="1279">
        <v>300000</v>
      </c>
      <c r="K55" s="1292"/>
      <c r="L55" s="598"/>
      <c r="M55" s="1279">
        <v>310000</v>
      </c>
      <c r="N55" s="1292"/>
      <c r="O55" s="1279">
        <v>310000</v>
      </c>
      <c r="P55" s="1292"/>
    </row>
    <row r="56" spans="2:16" ht="20.25">
      <c r="B56" s="586" t="s">
        <v>561</v>
      </c>
      <c r="C56" s="1286">
        <v>100000</v>
      </c>
      <c r="D56" s="1287"/>
      <c r="E56" s="1287">
        <v>100000</v>
      </c>
      <c r="F56" s="1288"/>
      <c r="G56" s="599"/>
      <c r="H56" s="1286">
        <v>100000</v>
      </c>
      <c r="I56" s="1287"/>
      <c r="J56" s="1287">
        <v>100000</v>
      </c>
      <c r="K56" s="1288"/>
      <c r="L56" s="599"/>
      <c r="M56" s="1287">
        <v>100000</v>
      </c>
      <c r="N56" s="1288"/>
      <c r="O56" s="1287">
        <v>100000</v>
      </c>
      <c r="P56" s="1288"/>
    </row>
    <row r="57" spans="2:16" ht="20.25">
      <c r="B57" s="586" t="s">
        <v>532</v>
      </c>
      <c r="C57" s="1282">
        <f>C55+C56-40000</f>
        <v>440000</v>
      </c>
      <c r="D57" s="1283"/>
      <c r="E57" s="1284">
        <f>E55+E56-40000</f>
        <v>340000</v>
      </c>
      <c r="F57" s="1285"/>
      <c r="G57" s="617"/>
      <c r="H57" s="1284">
        <f>H55+H56-40000</f>
        <v>360000</v>
      </c>
      <c r="I57" s="1285"/>
      <c r="J57" s="1284">
        <f>J55+J56-40000</f>
        <v>360000</v>
      </c>
      <c r="K57" s="1285"/>
      <c r="L57" s="617"/>
      <c r="M57" s="1282">
        <f>M55+M56-40000</f>
        <v>370000</v>
      </c>
      <c r="N57" s="1283"/>
      <c r="O57" s="1284">
        <f>O55+O56-40000</f>
        <v>370000</v>
      </c>
      <c r="P57" s="1285"/>
    </row>
    <row r="58" spans="2:16" ht="21" thickBot="1">
      <c r="B58" s="587" t="s">
        <v>533</v>
      </c>
      <c r="C58" s="1245">
        <f>C50-C53-C57</f>
        <v>-382100</v>
      </c>
      <c r="D58" s="1280"/>
      <c r="E58" s="1281">
        <f>C50-E53-E57</f>
        <v>-282100</v>
      </c>
      <c r="F58" s="1246"/>
      <c r="G58" s="600"/>
      <c r="H58" s="1245">
        <f>H50-H53-H57</f>
        <v>-319000</v>
      </c>
      <c r="I58" s="1280"/>
      <c r="J58" s="1281">
        <f>H50-J53-J57</f>
        <v>-319000</v>
      </c>
      <c r="K58" s="1246"/>
      <c r="L58" s="600"/>
      <c r="M58" s="1245">
        <f>M50-M53-M57</f>
        <v>-325200</v>
      </c>
      <c r="N58" s="1280"/>
      <c r="O58" s="1281">
        <f>M50-O53-O57</f>
        <v>-325200</v>
      </c>
      <c r="P58" s="1246"/>
    </row>
    <row r="59" spans="2:16" ht="17.25" thickBot="1"/>
    <row r="60" spans="2:16" ht="26.25" thickBot="1">
      <c r="B60" s="1270" t="s">
        <v>601</v>
      </c>
      <c r="C60" s="1271"/>
      <c r="D60" s="1271"/>
      <c r="E60" s="1271"/>
      <c r="F60" s="1271"/>
      <c r="G60" s="1271"/>
      <c r="H60" s="1271"/>
      <c r="I60" s="1272"/>
    </row>
    <row r="61" spans="2:16" ht="20.25">
      <c r="B61" s="591" t="s">
        <v>205</v>
      </c>
      <c r="C61" s="1273" t="s">
        <v>608</v>
      </c>
      <c r="D61" s="1273"/>
      <c r="E61" s="1273"/>
      <c r="F61" s="1273"/>
      <c r="G61" s="1273"/>
      <c r="H61" s="1273"/>
      <c r="I61" s="1274"/>
    </row>
    <row r="62" spans="2:16" ht="20.25">
      <c r="B62" s="588" t="s">
        <v>1</v>
      </c>
      <c r="C62" s="1275">
        <v>369500</v>
      </c>
      <c r="D62" s="1275"/>
      <c r="E62" s="1275"/>
      <c r="F62" s="1275"/>
      <c r="G62" s="1275"/>
      <c r="H62" s="1275"/>
      <c r="I62" s="1276"/>
    </row>
    <row r="63" spans="2:16" ht="20.25">
      <c r="B63" s="588" t="s">
        <v>214</v>
      </c>
      <c r="C63" s="1275" t="s">
        <v>563</v>
      </c>
      <c r="D63" s="1275"/>
      <c r="E63" s="1275"/>
      <c r="F63" s="1275"/>
      <c r="G63" s="1275"/>
      <c r="H63" s="1275"/>
      <c r="I63" s="1276"/>
    </row>
    <row r="64" spans="2:16" ht="20.25">
      <c r="B64" s="588" t="s">
        <v>524</v>
      </c>
      <c r="C64" s="1277" t="s">
        <v>13</v>
      </c>
      <c r="D64" s="1277"/>
      <c r="E64" s="1277"/>
      <c r="F64" s="1277"/>
      <c r="G64" s="1277"/>
      <c r="H64" s="1277"/>
      <c r="I64" s="1278"/>
    </row>
    <row r="65" spans="2:10" ht="20.25">
      <c r="B65" s="588" t="s">
        <v>24</v>
      </c>
      <c r="C65" s="1279">
        <v>221000</v>
      </c>
      <c r="D65" s="1275"/>
      <c r="E65" s="1275"/>
      <c r="F65" s="1275"/>
      <c r="G65" s="1275"/>
      <c r="H65" s="1275"/>
      <c r="I65" s="1276"/>
    </row>
    <row r="66" spans="2:10" ht="21" thickBot="1">
      <c r="B66" s="588" t="s">
        <v>371</v>
      </c>
      <c r="C66" s="1247" t="s">
        <v>564</v>
      </c>
      <c r="D66" s="1247"/>
      <c r="E66" s="1247"/>
      <c r="F66" s="1247"/>
      <c r="G66" s="1247"/>
      <c r="H66" s="1247"/>
      <c r="I66" s="1248"/>
    </row>
    <row r="67" spans="2:10" ht="25.5" customHeight="1" thickBot="1">
      <c r="B67" s="589" t="s">
        <v>37</v>
      </c>
      <c r="C67" s="1255" t="s">
        <v>401</v>
      </c>
      <c r="D67" s="1256"/>
      <c r="E67" s="1267" t="s">
        <v>167</v>
      </c>
      <c r="F67" s="1268"/>
      <c r="G67" s="1269"/>
      <c r="H67" s="1255" t="s">
        <v>166</v>
      </c>
      <c r="I67" s="1256"/>
    </row>
    <row r="68" spans="2:10" ht="27" customHeight="1">
      <c r="B68" s="589" t="s">
        <v>531</v>
      </c>
      <c r="C68" s="1257">
        <v>350000</v>
      </c>
      <c r="D68" s="1258"/>
      <c r="E68" s="1264">
        <v>530000</v>
      </c>
      <c r="F68" s="1265"/>
      <c r="G68" s="1266"/>
      <c r="H68" s="1257">
        <v>520000</v>
      </c>
      <c r="I68" s="1258"/>
    </row>
    <row r="69" spans="2:10" ht="27" customHeight="1">
      <c r="B69" s="589" t="s">
        <v>565</v>
      </c>
      <c r="C69" s="1249">
        <f>60000+20000</f>
        <v>80000</v>
      </c>
      <c r="D69" s="1250"/>
      <c r="E69" s="1261">
        <f>60000+20000-20000</f>
        <v>60000</v>
      </c>
      <c r="F69" s="1262"/>
      <c r="G69" s="1263"/>
      <c r="H69" s="1249">
        <v>20000</v>
      </c>
      <c r="I69" s="1250"/>
      <c r="J69" t="s">
        <v>590</v>
      </c>
    </row>
    <row r="70" spans="2:10" ht="27" customHeight="1">
      <c r="B70" s="589" t="s">
        <v>585</v>
      </c>
      <c r="C70" s="1261">
        <v>160000</v>
      </c>
      <c r="D70" s="1263"/>
      <c r="E70" s="1261">
        <v>0</v>
      </c>
      <c r="F70" s="1262"/>
      <c r="G70" s="1263"/>
      <c r="H70" s="1261">
        <v>0</v>
      </c>
      <c r="I70" s="1263"/>
    </row>
    <row r="71" spans="2:10" ht="27" customHeight="1">
      <c r="B71" s="589" t="s">
        <v>211</v>
      </c>
      <c r="C71" s="1251">
        <f>C68+C69+C70</f>
        <v>590000</v>
      </c>
      <c r="D71" s="1252"/>
      <c r="E71" s="1253">
        <f>E68+E69+E70</f>
        <v>590000</v>
      </c>
      <c r="F71" s="1260"/>
      <c r="G71" s="1254"/>
      <c r="H71" s="1253">
        <f>H68+H69+H70</f>
        <v>540000</v>
      </c>
      <c r="I71" s="1254"/>
    </row>
    <row r="72" spans="2:10" ht="27" customHeight="1" thickBot="1">
      <c r="B72" s="590" t="s">
        <v>212</v>
      </c>
      <c r="C72" s="1245">
        <f>C62-C65-C71</f>
        <v>-441500</v>
      </c>
      <c r="D72" s="1246"/>
      <c r="E72" s="1245">
        <f>C62-C65-E71</f>
        <v>-441500</v>
      </c>
      <c r="F72" s="1259"/>
      <c r="G72" s="1246"/>
      <c r="H72" s="1245">
        <f>C62-C65-H71</f>
        <v>-391500</v>
      </c>
      <c r="I72" s="1246"/>
    </row>
  </sheetData>
  <mergeCells count="300">
    <mergeCell ref="B22:B23"/>
    <mergeCell ref="C7:D7"/>
    <mergeCell ref="E7:F7"/>
    <mergeCell ref="H7:I7"/>
    <mergeCell ref="J7:K7"/>
    <mergeCell ref="M7:N7"/>
    <mergeCell ref="O7:P7"/>
    <mergeCell ref="C22:D22"/>
    <mergeCell ref="E22:F22"/>
    <mergeCell ref="H22:I22"/>
    <mergeCell ref="J22:K22"/>
    <mergeCell ref="M22:N22"/>
    <mergeCell ref="O22:P22"/>
    <mergeCell ref="C8:D8"/>
    <mergeCell ref="E8:F8"/>
    <mergeCell ref="H8:I8"/>
    <mergeCell ref="J8:K8"/>
    <mergeCell ref="M8:N8"/>
    <mergeCell ref="O8:P8"/>
    <mergeCell ref="C10:D10"/>
    <mergeCell ref="E10:F10"/>
    <mergeCell ref="H10:I10"/>
    <mergeCell ref="J10:K10"/>
    <mergeCell ref="M10:N10"/>
    <mergeCell ref="B1:P2"/>
    <mergeCell ref="C4:P4"/>
    <mergeCell ref="C5:F5"/>
    <mergeCell ref="H5:K5"/>
    <mergeCell ref="M5:P5"/>
    <mergeCell ref="C6:F6"/>
    <mergeCell ref="H6:K6"/>
    <mergeCell ref="M6:P6"/>
    <mergeCell ref="B7:B8"/>
    <mergeCell ref="O10:P10"/>
    <mergeCell ref="C9:D9"/>
    <mergeCell ref="E9:F9"/>
    <mergeCell ref="H9:I9"/>
    <mergeCell ref="J9:K9"/>
    <mergeCell ref="M9:N9"/>
    <mergeCell ref="O9:P9"/>
    <mergeCell ref="C12:D12"/>
    <mergeCell ref="E12:F12"/>
    <mergeCell ref="H12:I12"/>
    <mergeCell ref="J12:K12"/>
    <mergeCell ref="M12:N12"/>
    <mergeCell ref="O12:P12"/>
    <mergeCell ref="C11:D11"/>
    <mergeCell ref="E11:F11"/>
    <mergeCell ref="H11:I11"/>
    <mergeCell ref="J11:K11"/>
    <mergeCell ref="M11:N11"/>
    <mergeCell ref="O11:P11"/>
    <mergeCell ref="C14:D14"/>
    <mergeCell ref="E14:F14"/>
    <mergeCell ref="H14:I14"/>
    <mergeCell ref="J14:K14"/>
    <mergeCell ref="M14:N14"/>
    <mergeCell ref="O14:P14"/>
    <mergeCell ref="C13:D13"/>
    <mergeCell ref="E13:F13"/>
    <mergeCell ref="H13:I13"/>
    <mergeCell ref="J13:K13"/>
    <mergeCell ref="M13:N13"/>
    <mergeCell ref="O13:P13"/>
    <mergeCell ref="C16:D16"/>
    <mergeCell ref="E16:F16"/>
    <mergeCell ref="H16:I16"/>
    <mergeCell ref="J16:K16"/>
    <mergeCell ref="M16:N16"/>
    <mergeCell ref="O16:P16"/>
    <mergeCell ref="C15:D15"/>
    <mergeCell ref="E15:F15"/>
    <mergeCell ref="H15:I15"/>
    <mergeCell ref="J15:K15"/>
    <mergeCell ref="M15:N15"/>
    <mergeCell ref="O15:P15"/>
    <mergeCell ref="C18:D18"/>
    <mergeCell ref="E18:F18"/>
    <mergeCell ref="C19:P19"/>
    <mergeCell ref="C20:F20"/>
    <mergeCell ref="H20:K20"/>
    <mergeCell ref="M20:P20"/>
    <mergeCell ref="C17:D17"/>
    <mergeCell ref="E17:F17"/>
    <mergeCell ref="H17:I17"/>
    <mergeCell ref="J17:K17"/>
    <mergeCell ref="M17:N17"/>
    <mergeCell ref="O17:P17"/>
    <mergeCell ref="C21:F21"/>
    <mergeCell ref="H21:K21"/>
    <mergeCell ref="M21:P21"/>
    <mergeCell ref="C23:D23"/>
    <mergeCell ref="E23:F23"/>
    <mergeCell ref="H23:I23"/>
    <mergeCell ref="J23:K23"/>
    <mergeCell ref="M23:N23"/>
    <mergeCell ref="O23:P23"/>
    <mergeCell ref="C25:D25"/>
    <mergeCell ref="E25:F25"/>
    <mergeCell ref="H25:I25"/>
    <mergeCell ref="J25:K25"/>
    <mergeCell ref="M25:N25"/>
    <mergeCell ref="O25:P25"/>
    <mergeCell ref="C24:D24"/>
    <mergeCell ref="E24:F24"/>
    <mergeCell ref="H24:I24"/>
    <mergeCell ref="J24:K24"/>
    <mergeCell ref="M24:N24"/>
    <mergeCell ref="O24:P24"/>
    <mergeCell ref="C27:D27"/>
    <mergeCell ref="E27:F27"/>
    <mergeCell ref="H27:I27"/>
    <mergeCell ref="J27:K27"/>
    <mergeCell ref="M27:N27"/>
    <mergeCell ref="O27:P27"/>
    <mergeCell ref="C26:D26"/>
    <mergeCell ref="E26:F26"/>
    <mergeCell ref="H26:I26"/>
    <mergeCell ref="J26:K26"/>
    <mergeCell ref="M26:N26"/>
    <mergeCell ref="O26:P26"/>
    <mergeCell ref="C29:D29"/>
    <mergeCell ref="E29:F29"/>
    <mergeCell ref="H29:I29"/>
    <mergeCell ref="J29:K29"/>
    <mergeCell ref="M29:N29"/>
    <mergeCell ref="O29:P29"/>
    <mergeCell ref="C28:D28"/>
    <mergeCell ref="E28:F28"/>
    <mergeCell ref="H28:I28"/>
    <mergeCell ref="J28:K28"/>
    <mergeCell ref="M28:N28"/>
    <mergeCell ref="O28:P28"/>
    <mergeCell ref="C31:D31"/>
    <mergeCell ref="E31:F31"/>
    <mergeCell ref="H31:I31"/>
    <mergeCell ref="J31:K31"/>
    <mergeCell ref="M31:N31"/>
    <mergeCell ref="O31:P31"/>
    <mergeCell ref="C30:D30"/>
    <mergeCell ref="E30:F30"/>
    <mergeCell ref="H30:I30"/>
    <mergeCell ref="J30:K30"/>
    <mergeCell ref="M30:N30"/>
    <mergeCell ref="O30:P30"/>
    <mergeCell ref="C33:D33"/>
    <mergeCell ref="E33:F33"/>
    <mergeCell ref="C34:P34"/>
    <mergeCell ref="C35:F35"/>
    <mergeCell ref="H35:K35"/>
    <mergeCell ref="M35:P35"/>
    <mergeCell ref="C32:D32"/>
    <mergeCell ref="E32:F32"/>
    <mergeCell ref="H32:I32"/>
    <mergeCell ref="J32:K32"/>
    <mergeCell ref="M32:N32"/>
    <mergeCell ref="O32:P32"/>
    <mergeCell ref="C36:F36"/>
    <mergeCell ref="H36:K36"/>
    <mergeCell ref="M36:P36"/>
    <mergeCell ref="C37:D37"/>
    <mergeCell ref="E37:F37"/>
    <mergeCell ref="H37:I37"/>
    <mergeCell ref="J37:K37"/>
    <mergeCell ref="M37:N37"/>
    <mergeCell ref="O37:P37"/>
    <mergeCell ref="C39:D39"/>
    <mergeCell ref="E39:F39"/>
    <mergeCell ref="H39:I39"/>
    <mergeCell ref="J39:K39"/>
    <mergeCell ref="M39:N39"/>
    <mergeCell ref="O39:P39"/>
    <mergeCell ref="C38:D38"/>
    <mergeCell ref="E38:F38"/>
    <mergeCell ref="H38:I38"/>
    <mergeCell ref="J38:K38"/>
    <mergeCell ref="M38:N38"/>
    <mergeCell ref="O38:P38"/>
    <mergeCell ref="C41:D41"/>
    <mergeCell ref="E41:F41"/>
    <mergeCell ref="H41:I41"/>
    <mergeCell ref="J41:K41"/>
    <mergeCell ref="M41:N41"/>
    <mergeCell ref="O41:P41"/>
    <mergeCell ref="C40:D40"/>
    <mergeCell ref="E40:F40"/>
    <mergeCell ref="H40:I40"/>
    <mergeCell ref="J40:K40"/>
    <mergeCell ref="M40:N40"/>
    <mergeCell ref="O40:P40"/>
    <mergeCell ref="C43:D43"/>
    <mergeCell ref="E43:F43"/>
    <mergeCell ref="H43:I43"/>
    <mergeCell ref="J43:K43"/>
    <mergeCell ref="M43:N43"/>
    <mergeCell ref="O43:P43"/>
    <mergeCell ref="C42:D42"/>
    <mergeCell ref="E42:F42"/>
    <mergeCell ref="H42:I42"/>
    <mergeCell ref="J42:K42"/>
    <mergeCell ref="M42:N42"/>
    <mergeCell ref="O42:P42"/>
    <mergeCell ref="C45:D45"/>
    <mergeCell ref="E45:F45"/>
    <mergeCell ref="H45:I45"/>
    <mergeCell ref="J45:K45"/>
    <mergeCell ref="M45:N45"/>
    <mergeCell ref="O45:P45"/>
    <mergeCell ref="C44:D44"/>
    <mergeCell ref="E44:F44"/>
    <mergeCell ref="H44:I44"/>
    <mergeCell ref="J44:K44"/>
    <mergeCell ref="M44:N44"/>
    <mergeCell ref="O44:P44"/>
    <mergeCell ref="C48:P48"/>
    <mergeCell ref="C49:F49"/>
    <mergeCell ref="H49:K49"/>
    <mergeCell ref="M49:P49"/>
    <mergeCell ref="C50:F50"/>
    <mergeCell ref="H50:K50"/>
    <mergeCell ref="M50:P50"/>
    <mergeCell ref="C46:D46"/>
    <mergeCell ref="E46:F46"/>
    <mergeCell ref="H46:I46"/>
    <mergeCell ref="J46:K46"/>
    <mergeCell ref="M46:N46"/>
    <mergeCell ref="O46:P46"/>
    <mergeCell ref="C52:D52"/>
    <mergeCell ref="E52:F52"/>
    <mergeCell ref="H52:I52"/>
    <mergeCell ref="J52:K52"/>
    <mergeCell ref="M52:N52"/>
    <mergeCell ref="O52:P52"/>
    <mergeCell ref="C51:D51"/>
    <mergeCell ref="E51:F51"/>
    <mergeCell ref="H51:I51"/>
    <mergeCell ref="J51:K51"/>
    <mergeCell ref="M51:N51"/>
    <mergeCell ref="O51:P51"/>
    <mergeCell ref="C54:D54"/>
    <mergeCell ref="E54:F54"/>
    <mergeCell ref="H54:I54"/>
    <mergeCell ref="J54:K54"/>
    <mergeCell ref="M54:N54"/>
    <mergeCell ref="O54:P54"/>
    <mergeCell ref="C53:D53"/>
    <mergeCell ref="E53:F53"/>
    <mergeCell ref="H53:I53"/>
    <mergeCell ref="J53:K53"/>
    <mergeCell ref="M53:N53"/>
    <mergeCell ref="O53:P53"/>
    <mergeCell ref="C56:D56"/>
    <mergeCell ref="E56:F56"/>
    <mergeCell ref="H56:I56"/>
    <mergeCell ref="J56:K56"/>
    <mergeCell ref="M56:N56"/>
    <mergeCell ref="O56:P56"/>
    <mergeCell ref="C55:D55"/>
    <mergeCell ref="E55:F55"/>
    <mergeCell ref="H55:I55"/>
    <mergeCell ref="J55:K55"/>
    <mergeCell ref="M55:N55"/>
    <mergeCell ref="O55:P55"/>
    <mergeCell ref="J58:K58"/>
    <mergeCell ref="M58:N58"/>
    <mergeCell ref="O58:P58"/>
    <mergeCell ref="C57:D57"/>
    <mergeCell ref="E57:F57"/>
    <mergeCell ref="H57:I57"/>
    <mergeCell ref="J57:K57"/>
    <mergeCell ref="M57:N57"/>
    <mergeCell ref="O57:P57"/>
    <mergeCell ref="B60:I60"/>
    <mergeCell ref="C61:I61"/>
    <mergeCell ref="C62:I62"/>
    <mergeCell ref="C63:I63"/>
    <mergeCell ref="C64:I64"/>
    <mergeCell ref="C65:I65"/>
    <mergeCell ref="C58:D58"/>
    <mergeCell ref="E58:F58"/>
    <mergeCell ref="H58:I58"/>
    <mergeCell ref="C72:D72"/>
    <mergeCell ref="H72:I72"/>
    <mergeCell ref="C66:I66"/>
    <mergeCell ref="C69:D69"/>
    <mergeCell ref="H69:I69"/>
    <mergeCell ref="C71:D71"/>
    <mergeCell ref="H71:I71"/>
    <mergeCell ref="C67:D67"/>
    <mergeCell ref="H67:I67"/>
    <mergeCell ref="C68:D68"/>
    <mergeCell ref="H68:I68"/>
    <mergeCell ref="E72:G72"/>
    <mergeCell ref="E71:G71"/>
    <mergeCell ref="E69:G69"/>
    <mergeCell ref="E68:G68"/>
    <mergeCell ref="E67:G67"/>
    <mergeCell ref="C70:D70"/>
    <mergeCell ref="E70:G70"/>
    <mergeCell ref="H70:I70"/>
  </mergeCells>
  <phoneticPr fontId="2" type="noConversion"/>
  <pageMargins left="0.7" right="0.7" top="0.75" bottom="0.75" header="0.3" footer="0.3"/>
  <pageSetup paperSize="9" scale="62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FF"/>
  </sheetPr>
  <dimension ref="B2:H155"/>
  <sheetViews>
    <sheetView tabSelected="1" topLeftCell="A70" zoomScale="70" zoomScaleNormal="70" workbookViewId="0">
      <selection activeCell="E97" sqref="E97:E98"/>
    </sheetView>
  </sheetViews>
  <sheetFormatPr defaultRowHeight="16.5"/>
  <cols>
    <col min="1" max="1" width="3" customWidth="1"/>
    <col min="3" max="3" width="10.125" style="357" customWidth="1"/>
    <col min="4" max="4" width="18.875" style="357" bestFit="1" customWidth="1"/>
    <col min="5" max="5" width="17.25" bestFit="1" customWidth="1"/>
    <col min="6" max="6" width="13.75" style="357" customWidth="1"/>
    <col min="7" max="7" width="82.375" customWidth="1"/>
    <col min="8" max="8" width="20.625" customWidth="1"/>
    <col min="11" max="11" width="7.5" bestFit="1" customWidth="1"/>
    <col min="12" max="12" width="14.375" customWidth="1"/>
    <col min="13" max="13" width="12.5" bestFit="1" customWidth="1"/>
    <col min="14" max="14" width="13.875" bestFit="1" customWidth="1"/>
    <col min="15" max="15" width="68.875" customWidth="1"/>
    <col min="16" max="16" width="14.625" bestFit="1" customWidth="1"/>
    <col min="17" max="17" width="14.625" customWidth="1"/>
  </cols>
  <sheetData>
    <row r="2" spans="2:8" ht="17.25" thickBot="1"/>
    <row r="3" spans="2:8" ht="16.5" customHeight="1">
      <c r="B3" s="1400" t="s">
        <v>638</v>
      </c>
      <c r="C3" s="1401"/>
      <c r="D3" s="1401"/>
      <c r="E3" s="1401"/>
      <c r="F3" s="1401"/>
      <c r="G3" s="1401"/>
      <c r="H3" s="1402"/>
    </row>
    <row r="4" spans="2:8" ht="17.25" customHeight="1" thickBot="1">
      <c r="B4" s="1403"/>
      <c r="C4" s="1404"/>
      <c r="D4" s="1404"/>
      <c r="E4" s="1404"/>
      <c r="F4" s="1404"/>
      <c r="G4" s="1404"/>
      <c r="H4" s="1405"/>
    </row>
    <row r="5" spans="2:8" ht="25.5" customHeight="1" thickBot="1">
      <c r="B5" s="423" t="s">
        <v>393</v>
      </c>
      <c r="C5" s="422" t="s">
        <v>377</v>
      </c>
      <c r="D5" s="417" t="s">
        <v>388</v>
      </c>
      <c r="E5" s="417" t="s">
        <v>389</v>
      </c>
      <c r="F5" s="417" t="s">
        <v>390</v>
      </c>
      <c r="G5" s="417" t="s">
        <v>391</v>
      </c>
      <c r="H5" s="418" t="s">
        <v>392</v>
      </c>
    </row>
    <row r="6" spans="2:8" ht="18.75" customHeight="1">
      <c r="B6" s="1381" t="s">
        <v>369</v>
      </c>
      <c r="C6" s="1372" t="s">
        <v>370</v>
      </c>
      <c r="D6" s="1406" t="s">
        <v>371</v>
      </c>
      <c r="E6" s="1420" t="s">
        <v>599</v>
      </c>
      <c r="F6" s="378" t="s">
        <v>373</v>
      </c>
      <c r="G6" s="340" t="s">
        <v>394</v>
      </c>
      <c r="H6" s="654" t="s">
        <v>374</v>
      </c>
    </row>
    <row r="7" spans="2:8" ht="18.75" customHeight="1">
      <c r="B7" s="1382"/>
      <c r="C7" s="1373"/>
      <c r="D7" s="1407"/>
      <c r="E7" s="1421"/>
      <c r="F7" s="614" t="s">
        <v>591</v>
      </c>
      <c r="G7" s="465" t="s">
        <v>593</v>
      </c>
      <c r="H7" s="656" t="s">
        <v>671</v>
      </c>
    </row>
    <row r="8" spans="2:8" ht="18.75" customHeight="1">
      <c r="B8" s="1382"/>
      <c r="C8" s="1373"/>
      <c r="D8" s="1408"/>
      <c r="E8" s="1422"/>
      <c r="F8" s="450" t="s">
        <v>592</v>
      </c>
      <c r="G8" s="336" t="s">
        <v>594</v>
      </c>
      <c r="H8" s="656" t="s">
        <v>671</v>
      </c>
    </row>
    <row r="9" spans="2:8" ht="18.75" customHeight="1">
      <c r="B9" s="1382"/>
      <c r="C9" s="1373"/>
      <c r="D9" s="1409" t="s">
        <v>569</v>
      </c>
      <c r="E9" s="1410" t="s">
        <v>656</v>
      </c>
      <c r="F9" s="1413" t="s">
        <v>697</v>
      </c>
      <c r="G9" s="446" t="s">
        <v>797</v>
      </c>
      <c r="H9" s="1414" t="s">
        <v>618</v>
      </c>
    </row>
    <row r="10" spans="2:8" ht="18.75" customHeight="1">
      <c r="B10" s="1382"/>
      <c r="C10" s="1373"/>
      <c r="D10" s="1407"/>
      <c r="E10" s="1411"/>
      <c r="F10" s="1413"/>
      <c r="G10" s="444" t="s">
        <v>723</v>
      </c>
      <c r="H10" s="1415"/>
    </row>
    <row r="11" spans="2:8" ht="18.75" customHeight="1">
      <c r="B11" s="1382"/>
      <c r="C11" s="1373"/>
      <c r="D11" s="1408"/>
      <c r="E11" s="1412"/>
      <c r="F11" s="1413"/>
      <c r="G11" s="444" t="s">
        <v>657</v>
      </c>
      <c r="H11" s="1416"/>
    </row>
    <row r="12" spans="2:8" ht="18.75" customHeight="1">
      <c r="B12" s="1382"/>
      <c r="C12" s="1373"/>
      <c r="D12" s="648" t="s">
        <v>708</v>
      </c>
      <c r="E12" s="612" t="s">
        <v>781</v>
      </c>
      <c r="F12" s="614" t="s">
        <v>709</v>
      </c>
      <c r="G12" s="627" t="s">
        <v>710</v>
      </c>
      <c r="H12" s="709" t="s">
        <v>782</v>
      </c>
    </row>
    <row r="13" spans="2:8" ht="18.75" customHeight="1" thickBot="1">
      <c r="B13" s="1382"/>
      <c r="C13" s="1373"/>
      <c r="D13" s="613"/>
      <c r="E13" s="555"/>
      <c r="F13" s="478"/>
      <c r="G13" s="332"/>
      <c r="H13" s="655"/>
    </row>
    <row r="14" spans="2:8" ht="18.75" customHeight="1">
      <c r="B14" s="1382"/>
      <c r="C14" s="1372" t="s">
        <v>376</v>
      </c>
      <c r="D14" s="1406" t="s">
        <v>371</v>
      </c>
      <c r="E14" s="1417" t="s">
        <v>372</v>
      </c>
      <c r="F14" s="378" t="s">
        <v>373</v>
      </c>
      <c r="G14" s="340" t="s">
        <v>394</v>
      </c>
      <c r="H14" s="654" t="s">
        <v>600</v>
      </c>
    </row>
    <row r="15" spans="2:8" ht="18.75" customHeight="1">
      <c r="B15" s="1382"/>
      <c r="C15" s="1373"/>
      <c r="D15" s="1407"/>
      <c r="E15" s="1418"/>
      <c r="F15" s="614" t="s">
        <v>591</v>
      </c>
      <c r="G15" s="465" t="s">
        <v>593</v>
      </c>
      <c r="H15" s="656" t="s">
        <v>598</v>
      </c>
    </row>
    <row r="16" spans="2:8" ht="18.75" customHeight="1">
      <c r="B16" s="1382"/>
      <c r="C16" s="1373"/>
      <c r="D16" s="1408"/>
      <c r="E16" s="1419"/>
      <c r="F16" s="450" t="s">
        <v>592</v>
      </c>
      <c r="G16" s="336" t="s">
        <v>596</v>
      </c>
      <c r="H16" s="687" t="s">
        <v>597</v>
      </c>
    </row>
    <row r="17" spans="2:8" ht="18.75" customHeight="1">
      <c r="B17" s="1382"/>
      <c r="C17" s="1373"/>
      <c r="D17" s="1409" t="s">
        <v>375</v>
      </c>
      <c r="E17" s="1423" t="s">
        <v>685</v>
      </c>
      <c r="F17" s="1413" t="s">
        <v>697</v>
      </c>
      <c r="G17" s="446" t="s">
        <v>759</v>
      </c>
      <c r="H17" s="1414" t="s">
        <v>618</v>
      </c>
    </row>
    <row r="18" spans="2:8" ht="18.75" customHeight="1">
      <c r="B18" s="1382"/>
      <c r="C18" s="1373"/>
      <c r="D18" s="1407"/>
      <c r="E18" s="1424"/>
      <c r="F18" s="1413"/>
      <c r="G18" s="446" t="s">
        <v>760</v>
      </c>
      <c r="H18" s="1415"/>
    </row>
    <row r="19" spans="2:8" ht="18.75" customHeight="1">
      <c r="B19" s="1382"/>
      <c r="C19" s="1373"/>
      <c r="D19" s="1408"/>
      <c r="E19" s="1425"/>
      <c r="F19" s="1413"/>
      <c r="G19" s="444" t="s">
        <v>724</v>
      </c>
      <c r="H19" s="1416"/>
    </row>
    <row r="20" spans="2:8" ht="18.75" customHeight="1" thickBot="1">
      <c r="B20" s="1383"/>
      <c r="C20" s="1374"/>
      <c r="D20" s="711" t="s">
        <v>708</v>
      </c>
      <c r="E20" s="717" t="s">
        <v>783</v>
      </c>
      <c r="F20" s="445" t="s">
        <v>498</v>
      </c>
      <c r="G20" s="533" t="s">
        <v>684</v>
      </c>
      <c r="H20" s="709" t="s">
        <v>784</v>
      </c>
    </row>
    <row r="21" spans="2:8" ht="6.75" customHeight="1" thickBot="1">
      <c r="B21" s="419"/>
      <c r="H21" s="420"/>
    </row>
    <row r="22" spans="2:8" ht="21" customHeight="1">
      <c r="B22" s="1398" t="s">
        <v>380</v>
      </c>
      <c r="C22" s="1372" t="s">
        <v>649</v>
      </c>
      <c r="D22" s="649" t="s">
        <v>371</v>
      </c>
      <c r="E22" s="378" t="s">
        <v>381</v>
      </c>
      <c r="F22" s="378" t="s">
        <v>379</v>
      </c>
      <c r="G22" s="340" t="s">
        <v>378</v>
      </c>
      <c r="H22" s="414" t="s">
        <v>382</v>
      </c>
    </row>
    <row r="23" spans="2:8" ht="21" customHeight="1">
      <c r="B23" s="1399"/>
      <c r="C23" s="1373"/>
      <c r="D23" s="691" t="s">
        <v>440</v>
      </c>
      <c r="E23" s="695" t="s">
        <v>721</v>
      </c>
      <c r="F23" s="691" t="s">
        <v>680</v>
      </c>
      <c r="G23" s="696" t="s">
        <v>719</v>
      </c>
      <c r="H23" s="697" t="s">
        <v>720</v>
      </c>
    </row>
    <row r="24" spans="2:8" ht="21" customHeight="1">
      <c r="B24" s="1399"/>
      <c r="C24" s="1373"/>
      <c r="D24" s="480" t="s">
        <v>647</v>
      </c>
      <c r="E24" s="479" t="s">
        <v>644</v>
      </c>
      <c r="F24" s="449" t="s">
        <v>379</v>
      </c>
      <c r="G24" s="444" t="s">
        <v>646</v>
      </c>
      <c r="H24" s="485" t="s">
        <v>648</v>
      </c>
    </row>
    <row r="25" spans="2:8" ht="21" customHeight="1">
      <c r="B25" s="1399"/>
      <c r="C25" s="1373"/>
      <c r="D25" s="480" t="s">
        <v>643</v>
      </c>
      <c r="E25" s="479" t="s">
        <v>644</v>
      </c>
      <c r="F25" s="480" t="s">
        <v>645</v>
      </c>
      <c r="G25" s="444" t="s">
        <v>646</v>
      </c>
      <c r="H25" s="485" t="s">
        <v>648</v>
      </c>
    </row>
    <row r="26" spans="2:8" ht="21" customHeight="1">
      <c r="B26" s="1399"/>
      <c r="C26" s="1371"/>
      <c r="D26" s="480" t="s">
        <v>733</v>
      </c>
      <c r="E26" s="479" t="s">
        <v>735</v>
      </c>
      <c r="F26" s="480" t="s">
        <v>736</v>
      </c>
      <c r="G26" s="444" t="s">
        <v>738</v>
      </c>
      <c r="H26" s="671" t="s">
        <v>739</v>
      </c>
    </row>
    <row r="27" spans="2:8" ht="21" customHeight="1" thickBot="1">
      <c r="B27" s="1399"/>
      <c r="C27" s="1374"/>
      <c r="D27" s="653" t="s">
        <v>734</v>
      </c>
      <c r="E27" s="479" t="s">
        <v>735</v>
      </c>
      <c r="F27" s="480" t="s">
        <v>736</v>
      </c>
      <c r="G27" s="444" t="s">
        <v>737</v>
      </c>
      <c r="H27" s="604" t="s">
        <v>740</v>
      </c>
    </row>
    <row r="28" spans="2:8" ht="21" customHeight="1">
      <c r="B28" s="1399"/>
      <c r="C28" s="1371" t="s">
        <v>384</v>
      </c>
      <c r="D28" s="450" t="s">
        <v>383</v>
      </c>
      <c r="E28" s="450" t="s">
        <v>381</v>
      </c>
      <c r="F28" s="450" t="s">
        <v>379</v>
      </c>
      <c r="G28" s="336" t="s">
        <v>625</v>
      </c>
      <c r="H28" s="680" t="s">
        <v>581</v>
      </c>
    </row>
    <row r="29" spans="2:8" ht="21" customHeight="1">
      <c r="B29" s="1399"/>
      <c r="C29" s="1371"/>
      <c r="D29" s="691" t="s">
        <v>440</v>
      </c>
      <c r="E29" s="695" t="s">
        <v>721</v>
      </c>
      <c r="F29" s="691" t="s">
        <v>680</v>
      </c>
      <c r="G29" s="696" t="s">
        <v>719</v>
      </c>
      <c r="H29" s="697" t="s">
        <v>720</v>
      </c>
    </row>
    <row r="30" spans="2:8" ht="21" customHeight="1">
      <c r="B30" s="1399"/>
      <c r="C30" s="1371"/>
      <c r="D30" s="480"/>
      <c r="E30" s="479"/>
      <c r="F30" s="480"/>
      <c r="G30" s="444"/>
      <c r="H30" s="671"/>
    </row>
    <row r="31" spans="2:8" ht="18.75" customHeight="1">
      <c r="B31" s="1399"/>
      <c r="C31" s="1371"/>
      <c r="D31" s="480"/>
      <c r="E31" s="479"/>
      <c r="F31" s="480"/>
      <c r="G31" s="424"/>
      <c r="H31" s="671"/>
    </row>
    <row r="32" spans="2:8" ht="18.75" customHeight="1">
      <c r="B32" s="1399"/>
      <c r="C32" s="1371"/>
      <c r="D32" s="480"/>
      <c r="E32" s="479"/>
      <c r="F32" s="480"/>
      <c r="G32" s="424"/>
      <c r="H32" s="671"/>
    </row>
    <row r="33" spans="2:8" ht="18.75" customHeight="1" thickBot="1">
      <c r="B33" s="1399"/>
      <c r="C33" s="1377"/>
      <c r="D33" s="480"/>
      <c r="E33" s="479"/>
      <c r="F33" s="480"/>
      <c r="G33" s="444"/>
      <c r="H33" s="671"/>
    </row>
    <row r="34" spans="2:8" ht="9" customHeight="1" thickBot="1">
      <c r="B34" s="421"/>
      <c r="E34" s="357"/>
      <c r="H34" s="420"/>
    </row>
    <row r="35" spans="2:8" ht="19.5" customHeight="1">
      <c r="B35" s="1367" t="s">
        <v>385</v>
      </c>
      <c r="C35" s="1372" t="s">
        <v>567</v>
      </c>
      <c r="D35" s="426" t="s">
        <v>371</v>
      </c>
      <c r="E35" s="378" t="s">
        <v>381</v>
      </c>
      <c r="F35" s="378" t="s">
        <v>379</v>
      </c>
      <c r="G35" s="340" t="s">
        <v>718</v>
      </c>
      <c r="H35" s="414" t="s">
        <v>581</v>
      </c>
    </row>
    <row r="36" spans="2:8" ht="19.5" customHeight="1">
      <c r="B36" s="1368"/>
      <c r="C36" s="1373"/>
      <c r="D36" s="448" t="s">
        <v>386</v>
      </c>
      <c r="E36" s="450" t="s">
        <v>387</v>
      </c>
      <c r="F36" s="450" t="s">
        <v>435</v>
      </c>
      <c r="G36" s="424" t="s">
        <v>573</v>
      </c>
      <c r="H36" s="415" t="s">
        <v>653</v>
      </c>
    </row>
    <row r="37" spans="2:8" ht="19.5" customHeight="1">
      <c r="B37" s="1368"/>
      <c r="C37" s="1373"/>
      <c r="D37" s="436" t="s">
        <v>442</v>
      </c>
      <c r="E37" s="450" t="s">
        <v>443</v>
      </c>
      <c r="F37" s="450" t="s">
        <v>444</v>
      </c>
      <c r="G37" s="444" t="s">
        <v>445</v>
      </c>
      <c r="H37" s="415" t="s">
        <v>446</v>
      </c>
    </row>
    <row r="38" spans="2:8" ht="19.5" customHeight="1">
      <c r="B38" s="1368"/>
      <c r="C38" s="1373"/>
      <c r="D38" s="547" t="s">
        <v>766</v>
      </c>
      <c r="E38" s="450" t="s">
        <v>767</v>
      </c>
      <c r="F38" s="715" t="s">
        <v>444</v>
      </c>
      <c r="G38" s="602" t="s">
        <v>768</v>
      </c>
      <c r="H38" s="415" t="s">
        <v>374</v>
      </c>
    </row>
    <row r="39" spans="2:8" ht="19.5" customHeight="1" thickBot="1">
      <c r="B39" s="1368"/>
      <c r="C39" s="1374"/>
      <c r="D39" s="566"/>
      <c r="E39" s="527"/>
      <c r="F39" s="527"/>
      <c r="G39" s="567"/>
      <c r="H39" s="568"/>
    </row>
    <row r="40" spans="2:8" ht="19.5" customHeight="1">
      <c r="B40" s="1368"/>
      <c r="C40" s="1373" t="s">
        <v>397</v>
      </c>
      <c r="D40" s="426" t="s">
        <v>371</v>
      </c>
      <c r="E40" s="378" t="s">
        <v>381</v>
      </c>
      <c r="F40" s="378" t="s">
        <v>379</v>
      </c>
      <c r="G40" s="340" t="s">
        <v>718</v>
      </c>
      <c r="H40" s="414" t="s">
        <v>606</v>
      </c>
    </row>
    <row r="41" spans="2:8" ht="19.5" customHeight="1">
      <c r="B41" s="1368"/>
      <c r="C41" s="1373"/>
      <c r="D41" s="448" t="s">
        <v>386</v>
      </c>
      <c r="E41" s="449" t="s">
        <v>387</v>
      </c>
      <c r="F41" s="450" t="s">
        <v>435</v>
      </c>
      <c r="G41" s="424" t="s">
        <v>441</v>
      </c>
      <c r="H41" s="415" t="s">
        <v>653</v>
      </c>
    </row>
    <row r="42" spans="2:8" ht="19.5" customHeight="1" thickBot="1">
      <c r="B42" s="1368"/>
      <c r="C42" s="1373"/>
      <c r="D42" s="547" t="s">
        <v>770</v>
      </c>
      <c r="E42" s="450" t="s">
        <v>771</v>
      </c>
      <c r="F42" s="450" t="s">
        <v>435</v>
      </c>
      <c r="G42" s="556" t="s">
        <v>670</v>
      </c>
      <c r="H42" s="416" t="s">
        <v>570</v>
      </c>
    </row>
    <row r="43" spans="2:8" ht="19.5" customHeight="1">
      <c r="B43" s="1368"/>
      <c r="C43" s="1373"/>
      <c r="D43" s="665" t="s">
        <v>578</v>
      </c>
      <c r="E43" s="445" t="s">
        <v>381</v>
      </c>
      <c r="F43" s="450" t="s">
        <v>579</v>
      </c>
      <c r="G43" s="444" t="s">
        <v>580</v>
      </c>
      <c r="H43" s="415" t="s">
        <v>570</v>
      </c>
    </row>
    <row r="44" spans="2:8" ht="17.25" customHeight="1">
      <c r="B44" s="1368"/>
      <c r="C44" s="1373"/>
      <c r="D44" s="733" t="s">
        <v>766</v>
      </c>
      <c r="E44" s="732" t="s">
        <v>767</v>
      </c>
      <c r="F44" s="732" t="s">
        <v>435</v>
      </c>
      <c r="G44" s="602" t="s">
        <v>768</v>
      </c>
      <c r="H44" s="415" t="s">
        <v>769</v>
      </c>
    </row>
    <row r="45" spans="2:8" ht="16.5" customHeight="1" thickBot="1">
      <c r="B45" s="1368"/>
      <c r="C45" s="1374"/>
      <c r="D45" s="547"/>
      <c r="E45" s="450"/>
      <c r="F45" s="450"/>
      <c r="G45" s="602"/>
      <c r="H45" s="415"/>
    </row>
    <row r="46" spans="2:8" ht="16.5" customHeight="1">
      <c r="B46" s="1368"/>
      <c r="C46" s="1372" t="s">
        <v>401</v>
      </c>
      <c r="D46" s="426" t="s">
        <v>371</v>
      </c>
      <c r="E46" s="378" t="s">
        <v>381</v>
      </c>
      <c r="F46" s="378" t="s">
        <v>379</v>
      </c>
      <c r="G46" s="340" t="s">
        <v>718</v>
      </c>
      <c r="H46" s="414" t="s">
        <v>606</v>
      </c>
    </row>
    <row r="47" spans="2:8" ht="16.5" customHeight="1">
      <c r="B47" s="1368"/>
      <c r="C47" s="1373"/>
      <c r="D47" s="448" t="s">
        <v>386</v>
      </c>
      <c r="E47" s="450" t="s">
        <v>387</v>
      </c>
      <c r="F47" s="450" t="s">
        <v>435</v>
      </c>
      <c r="G47" s="424" t="s">
        <v>441</v>
      </c>
      <c r="H47" s="415" t="s">
        <v>653</v>
      </c>
    </row>
    <row r="48" spans="2:8" ht="16.5" customHeight="1">
      <c r="B48" s="1368"/>
      <c r="C48" s="1373"/>
      <c r="D48" s="733" t="s">
        <v>766</v>
      </c>
      <c r="E48" s="732" t="s">
        <v>767</v>
      </c>
      <c r="F48" s="732" t="s">
        <v>435</v>
      </c>
      <c r="G48" s="602" t="s">
        <v>768</v>
      </c>
      <c r="H48" s="415" t="s">
        <v>769</v>
      </c>
    </row>
    <row r="49" spans="2:8" ht="17.25" customHeight="1">
      <c r="B49" s="1368"/>
      <c r="C49" s="1373"/>
      <c r="D49" s="716"/>
      <c r="E49" s="715"/>
      <c r="F49" s="715"/>
      <c r="G49" s="602"/>
      <c r="H49" s="447"/>
    </row>
    <row r="50" spans="2:8" ht="17.25" customHeight="1" thickBot="1">
      <c r="B50" s="1369"/>
      <c r="C50" s="1374"/>
      <c r="D50" s="428"/>
      <c r="E50" s="478"/>
      <c r="F50" s="478"/>
      <c r="G50" s="437"/>
      <c r="H50" s="416"/>
    </row>
    <row r="51" spans="2:8" ht="17.25" customHeight="1"/>
    <row r="52" spans="2:8" ht="17.25" thickBot="1"/>
    <row r="53" spans="2:8" ht="16.5" customHeight="1">
      <c r="B53" s="1392" t="s">
        <v>457</v>
      </c>
      <c r="C53" s="1393"/>
      <c r="D53" s="1393"/>
      <c r="E53" s="1393"/>
      <c r="F53" s="1393"/>
      <c r="G53" s="1393"/>
      <c r="H53" s="1394"/>
    </row>
    <row r="54" spans="2:8" ht="17.25" customHeight="1" thickBot="1">
      <c r="B54" s="1395"/>
      <c r="C54" s="1396"/>
      <c r="D54" s="1396"/>
      <c r="E54" s="1396"/>
      <c r="F54" s="1396"/>
      <c r="G54" s="1396"/>
      <c r="H54" s="1397"/>
    </row>
    <row r="55" spans="2:8" ht="17.25" thickBot="1">
      <c r="B55" s="423" t="s">
        <v>393</v>
      </c>
      <c r="C55" s="422" t="s">
        <v>37</v>
      </c>
      <c r="D55" s="519" t="s">
        <v>388</v>
      </c>
      <c r="E55" s="519" t="s">
        <v>389</v>
      </c>
      <c r="F55" s="519" t="s">
        <v>390</v>
      </c>
      <c r="G55" s="519" t="s">
        <v>391</v>
      </c>
      <c r="H55" s="550" t="s">
        <v>392</v>
      </c>
    </row>
    <row r="56" spans="2:8">
      <c r="B56" s="1381" t="s">
        <v>20</v>
      </c>
      <c r="C56" s="1372" t="s">
        <v>245</v>
      </c>
      <c r="D56" s="532" t="s">
        <v>461</v>
      </c>
      <c r="E56" s="479" t="s">
        <v>758</v>
      </c>
      <c r="F56" s="530" t="s">
        <v>455</v>
      </c>
      <c r="G56" s="531" t="s">
        <v>726</v>
      </c>
      <c r="H56" s="554" t="s">
        <v>792</v>
      </c>
    </row>
    <row r="57" spans="2:8">
      <c r="B57" s="1382"/>
      <c r="C57" s="1373"/>
      <c r="D57" s="532" t="s">
        <v>458</v>
      </c>
      <c r="E57" s="479" t="s">
        <v>762</v>
      </c>
      <c r="F57" s="530" t="s">
        <v>459</v>
      </c>
      <c r="G57" s="531" t="s">
        <v>460</v>
      </c>
      <c r="H57" s="538" t="s">
        <v>793</v>
      </c>
    </row>
    <row r="58" spans="2:8">
      <c r="B58" s="1382"/>
      <c r="C58" s="1373"/>
      <c r="D58" s="666" t="s">
        <v>794</v>
      </c>
      <c r="E58" s="479"/>
      <c r="F58" s="667"/>
      <c r="G58" s="668" t="s">
        <v>795</v>
      </c>
      <c r="H58" s="669" t="s">
        <v>796</v>
      </c>
    </row>
    <row r="59" spans="2:8">
      <c r="B59" s="1382"/>
      <c r="C59" s="1373"/>
      <c r="D59" s="632" t="s">
        <v>674</v>
      </c>
      <c r="E59" s="479" t="s">
        <v>762</v>
      </c>
      <c r="F59" s="530" t="s">
        <v>675</v>
      </c>
      <c r="G59" s="698" t="s">
        <v>682</v>
      </c>
      <c r="H59" s="538" t="s">
        <v>761</v>
      </c>
    </row>
    <row r="60" spans="2:8" ht="17.25" thickBot="1">
      <c r="B60" s="1382"/>
      <c r="C60" s="1374"/>
      <c r="D60" s="702"/>
      <c r="E60" s="703"/>
      <c r="F60" s="704"/>
      <c r="G60" s="705"/>
      <c r="H60" s="706"/>
    </row>
    <row r="61" spans="2:8">
      <c r="B61" s="1382"/>
      <c r="C61" s="1372" t="s">
        <v>176</v>
      </c>
      <c r="D61" s="549" t="s">
        <v>461</v>
      </c>
      <c r="E61" s="673" t="s">
        <v>673</v>
      </c>
      <c r="F61" s="545" t="s">
        <v>455</v>
      </c>
      <c r="G61" s="700" t="s">
        <v>693</v>
      </c>
      <c r="H61" s="701" t="s">
        <v>672</v>
      </c>
    </row>
    <row r="62" spans="2:8">
      <c r="B62" s="1382"/>
      <c r="C62" s="1373"/>
      <c r="D62" s="532" t="s">
        <v>458</v>
      </c>
      <c r="E62" s="479" t="s">
        <v>725</v>
      </c>
      <c r="F62" s="530" t="s">
        <v>459</v>
      </c>
      <c r="G62" s="531" t="s">
        <v>460</v>
      </c>
      <c r="H62" s="701" t="s">
        <v>779</v>
      </c>
    </row>
    <row r="63" spans="2:8">
      <c r="B63" s="1382"/>
      <c r="C63" s="1373"/>
      <c r="D63" s="532"/>
      <c r="E63" s="673"/>
      <c r="F63" s="530"/>
      <c r="G63" s="531"/>
      <c r="H63" s="669"/>
    </row>
    <row r="64" spans="2:8">
      <c r="B64" s="1382"/>
      <c r="C64" s="1373"/>
      <c r="D64" s="534"/>
      <c r="E64" s="479"/>
      <c r="F64" s="445"/>
      <c r="G64" s="533"/>
      <c r="H64" s="699"/>
    </row>
    <row r="65" spans="2:8" ht="17.25" thickBot="1">
      <c r="B65" s="1383"/>
      <c r="C65" s="1374"/>
      <c r="D65" s="551" t="s">
        <v>674</v>
      </c>
      <c r="E65" s="555" t="s">
        <v>785</v>
      </c>
      <c r="F65" s="543" t="s">
        <v>713</v>
      </c>
      <c r="G65" s="689" t="s">
        <v>683</v>
      </c>
      <c r="H65" s="544" t="s">
        <v>676</v>
      </c>
    </row>
    <row r="66" spans="2:8" ht="27" thickBot="1">
      <c r="B66" s="419"/>
      <c r="D66" s="535"/>
      <c r="E66" s="536"/>
      <c r="F66" s="535"/>
      <c r="G66" s="535"/>
      <c r="H66" s="539"/>
    </row>
    <row r="67" spans="2:8">
      <c r="B67" s="1378" t="s">
        <v>0</v>
      </c>
      <c r="C67" s="1370" t="s">
        <v>160</v>
      </c>
      <c r="D67" s="660" t="s">
        <v>462</v>
      </c>
      <c r="E67" s="603" t="s">
        <v>650</v>
      </c>
      <c r="F67" s="529" t="s">
        <v>456</v>
      </c>
      <c r="G67" s="541" t="s">
        <v>463</v>
      </c>
      <c r="H67" s="574" t="s">
        <v>479</v>
      </c>
    </row>
    <row r="68" spans="2:8">
      <c r="B68" s="1379"/>
      <c r="C68" s="1371"/>
      <c r="D68" s="632"/>
      <c r="E68" s="479"/>
      <c r="F68" s="530"/>
      <c r="G68" s="531"/>
      <c r="H68" s="674"/>
    </row>
    <row r="69" spans="2:8">
      <c r="B69" s="1379"/>
      <c r="C69" s="1371"/>
      <c r="D69" s="675" t="s">
        <v>621</v>
      </c>
      <c r="E69" s="676" t="s">
        <v>651</v>
      </c>
      <c r="F69" s="676" t="s">
        <v>621</v>
      </c>
      <c r="G69" s="679" t="s">
        <v>622</v>
      </c>
      <c r="H69" s="678" t="s">
        <v>611</v>
      </c>
    </row>
    <row r="70" spans="2:8">
      <c r="B70" s="1379"/>
      <c r="C70" s="1371"/>
      <c r="D70" s="672" t="s">
        <v>484</v>
      </c>
      <c r="E70" s="673" t="s">
        <v>651</v>
      </c>
      <c r="F70" s="626" t="s">
        <v>379</v>
      </c>
      <c r="G70" s="627" t="s">
        <v>485</v>
      </c>
      <c r="H70" s="674" t="s">
        <v>374</v>
      </c>
    </row>
    <row r="71" spans="2:8">
      <c r="B71" s="1379"/>
      <c r="C71" s="1371"/>
      <c r="D71" s="662" t="s">
        <v>610</v>
      </c>
      <c r="E71" s="479" t="s">
        <v>652</v>
      </c>
      <c r="F71" s="571" t="s">
        <v>461</v>
      </c>
      <c r="G71" s="679" t="s">
        <v>632</v>
      </c>
      <c r="H71" s="664" t="s">
        <v>611</v>
      </c>
    </row>
    <row r="72" spans="2:8">
      <c r="B72" s="1379"/>
      <c r="C72" s="1371"/>
      <c r="D72" s="661" t="s">
        <v>811</v>
      </c>
      <c r="E72" s="479" t="s">
        <v>812</v>
      </c>
      <c r="F72" s="530" t="s">
        <v>813</v>
      </c>
      <c r="G72" s="444" t="s">
        <v>815</v>
      </c>
      <c r="H72" s="525" t="s">
        <v>814</v>
      </c>
    </row>
    <row r="73" spans="2:8" ht="17.25" thickBot="1">
      <c r="B73" s="1379"/>
      <c r="C73" s="1377"/>
      <c r="D73" s="663"/>
      <c r="E73" s="657"/>
      <c r="F73" s="657"/>
      <c r="G73" s="658"/>
      <c r="H73" s="670"/>
    </row>
    <row r="74" spans="2:8">
      <c r="B74" s="1379"/>
      <c r="C74" s="1372" t="s">
        <v>191</v>
      </c>
      <c r="D74" s="549"/>
      <c r="E74" s="622"/>
      <c r="F74" s="623"/>
      <c r="G74" s="624"/>
      <c r="H74" s="548" t="s">
        <v>479</v>
      </c>
    </row>
    <row r="75" spans="2:8">
      <c r="B75" s="1379"/>
      <c r="C75" s="1373"/>
      <c r="D75" s="534"/>
      <c r="E75" s="479"/>
      <c r="F75" s="530"/>
      <c r="G75" s="531"/>
      <c r="H75" s="540" t="s">
        <v>481</v>
      </c>
    </row>
    <row r="76" spans="2:8" ht="17.25" thickBot="1">
      <c r="B76" s="1379"/>
      <c r="C76" s="1374"/>
      <c r="D76" s="571"/>
      <c r="E76" s="622"/>
      <c r="F76" s="626"/>
      <c r="G76" s="627"/>
      <c r="H76" s="540" t="s">
        <v>480</v>
      </c>
    </row>
    <row r="77" spans="2:8">
      <c r="B77" s="1379"/>
      <c r="C77" s="1372" t="s">
        <v>244</v>
      </c>
      <c r="D77" s="570" t="s">
        <v>462</v>
      </c>
      <c r="E77" s="603" t="s">
        <v>486</v>
      </c>
      <c r="F77" s="529" t="s">
        <v>456</v>
      </c>
      <c r="G77" s="541" t="s">
        <v>463</v>
      </c>
      <c r="H77" s="548" t="s">
        <v>479</v>
      </c>
    </row>
    <row r="78" spans="2:8">
      <c r="B78" s="1379"/>
      <c r="C78" s="1373"/>
      <c r="D78" s="534"/>
      <c r="E78" s="479"/>
      <c r="F78" s="445"/>
      <c r="G78" s="533"/>
      <c r="H78" s="540"/>
    </row>
    <row r="79" spans="2:8">
      <c r="B79" s="1379"/>
      <c r="C79" s="1373"/>
      <c r="D79" s="675" t="s">
        <v>621</v>
      </c>
      <c r="E79" s="676" t="s">
        <v>620</v>
      </c>
      <c r="F79" s="676" t="s">
        <v>621</v>
      </c>
      <c r="G79" s="677" t="s">
        <v>622</v>
      </c>
      <c r="H79" s="678" t="s">
        <v>611</v>
      </c>
    </row>
    <row r="80" spans="2:8">
      <c r="B80" s="1379"/>
      <c r="C80" s="1373"/>
      <c r="D80" s="682" t="s">
        <v>484</v>
      </c>
      <c r="E80" s="673" t="s">
        <v>695</v>
      </c>
      <c r="F80" s="630" t="s">
        <v>379</v>
      </c>
      <c r="G80" s="683" t="s">
        <v>485</v>
      </c>
      <c r="H80" s="707" t="s">
        <v>696</v>
      </c>
    </row>
    <row r="81" spans="2:8">
      <c r="B81" s="1379"/>
      <c r="C81" s="1373"/>
      <c r="D81" s="684" t="s">
        <v>633</v>
      </c>
      <c r="E81" s="659" t="s">
        <v>634</v>
      </c>
      <c r="F81" s="659"/>
      <c r="G81" s="685" t="s">
        <v>637</v>
      </c>
      <c r="H81" s="686" t="s">
        <v>635</v>
      </c>
    </row>
    <row r="82" spans="2:8" ht="17.25" thickBot="1">
      <c r="B82" s="1380"/>
      <c r="C82" s="1374"/>
      <c r="D82" s="740" t="s">
        <v>811</v>
      </c>
      <c r="E82" s="555" t="s">
        <v>812</v>
      </c>
      <c r="F82" s="543" t="s">
        <v>813</v>
      </c>
      <c r="G82" s="437" t="s">
        <v>816</v>
      </c>
      <c r="H82" s="741" t="s">
        <v>817</v>
      </c>
    </row>
    <row r="83" spans="2:8" ht="32.25" customHeight="1" thickBot="1">
      <c r="C83"/>
      <c r="D83"/>
      <c r="F83"/>
    </row>
    <row r="84" spans="2:8" ht="16.5" customHeight="1">
      <c r="B84" s="1386" t="s">
        <v>21</v>
      </c>
      <c r="C84" s="1372" t="s">
        <v>167</v>
      </c>
      <c r="D84" s="628" t="s">
        <v>472</v>
      </c>
      <c r="E84" s="625" t="s">
        <v>574</v>
      </c>
      <c r="F84" s="570"/>
      <c r="G84" s="546" t="s">
        <v>786</v>
      </c>
      <c r="H84" s="537" t="s">
        <v>577</v>
      </c>
    </row>
    <row r="85" spans="2:8" ht="16.5" customHeight="1">
      <c r="B85" s="1387"/>
      <c r="C85" s="1373"/>
      <c r="D85" s="534" t="s">
        <v>475</v>
      </c>
      <c r="E85" s="479" t="s">
        <v>574</v>
      </c>
      <c r="F85" s="530" t="s">
        <v>461</v>
      </c>
      <c r="G85" s="444" t="s">
        <v>478</v>
      </c>
      <c r="H85" s="525" t="s">
        <v>480</v>
      </c>
    </row>
    <row r="86" spans="2:8" ht="16.5" customHeight="1">
      <c r="B86" s="1387"/>
      <c r="C86" s="1373"/>
      <c r="D86" s="534" t="s">
        <v>487</v>
      </c>
      <c r="E86" s="622" t="s">
        <v>574</v>
      </c>
      <c r="F86" s="530" t="s">
        <v>488</v>
      </c>
      <c r="G86" s="444" t="s">
        <v>489</v>
      </c>
      <c r="H86" s="525" t="s">
        <v>490</v>
      </c>
    </row>
    <row r="87" spans="2:8" ht="16.5" customHeight="1">
      <c r="B87" s="1387"/>
      <c r="C87" s="1373"/>
      <c r="D87" s="534" t="s">
        <v>568</v>
      </c>
      <c r="E87" s="479" t="s">
        <v>574</v>
      </c>
      <c r="F87" s="445" t="s">
        <v>498</v>
      </c>
      <c r="G87" s="446" t="s">
        <v>505</v>
      </c>
      <c r="H87" s="540" t="s">
        <v>506</v>
      </c>
    </row>
    <row r="88" spans="2:8" ht="16.5" customHeight="1">
      <c r="B88" s="1387"/>
      <c r="C88" s="1373"/>
      <c r="D88" s="632" t="s">
        <v>686</v>
      </c>
      <c r="E88" s="479" t="s">
        <v>687</v>
      </c>
      <c r="F88" s="530" t="s">
        <v>461</v>
      </c>
      <c r="G88" s="444" t="s">
        <v>691</v>
      </c>
      <c r="H88" s="525" t="s">
        <v>688</v>
      </c>
    </row>
    <row r="89" spans="2:8" ht="16.5" customHeight="1">
      <c r="B89" s="1387"/>
      <c r="C89" s="1373"/>
      <c r="D89" s="738" t="s">
        <v>787</v>
      </c>
      <c r="E89" s="737" t="s">
        <v>788</v>
      </c>
      <c r="F89" s="545" t="s">
        <v>174</v>
      </c>
      <c r="G89" s="683" t="s">
        <v>790</v>
      </c>
      <c r="H89" s="739" t="s">
        <v>789</v>
      </c>
    </row>
    <row r="90" spans="2:8" ht="17.25" customHeight="1" thickBot="1">
      <c r="B90" s="1387"/>
      <c r="C90" s="1374"/>
      <c r="D90" s="735" t="s">
        <v>807</v>
      </c>
      <c r="E90" s="575">
        <v>46094</v>
      </c>
      <c r="F90" s="629" t="s">
        <v>808</v>
      </c>
      <c r="G90" s="631" t="s">
        <v>810</v>
      </c>
      <c r="H90" s="681" t="s">
        <v>809</v>
      </c>
    </row>
    <row r="91" spans="2:8" ht="16.5" customHeight="1">
      <c r="B91" s="1387"/>
      <c r="C91" s="1384" t="s">
        <v>496</v>
      </c>
      <c r="D91" s="572" t="s">
        <v>475</v>
      </c>
      <c r="E91" s="481" t="s">
        <v>574</v>
      </c>
      <c r="F91" s="529" t="s">
        <v>461</v>
      </c>
      <c r="G91" s="546" t="s">
        <v>478</v>
      </c>
      <c r="H91" s="565" t="s">
        <v>480</v>
      </c>
    </row>
    <row r="92" spans="2:8" ht="16.5" customHeight="1">
      <c r="B92" s="1387"/>
      <c r="C92" s="1384"/>
      <c r="D92" s="729" t="s">
        <v>763</v>
      </c>
      <c r="E92" s="695" t="s">
        <v>778</v>
      </c>
      <c r="F92" s="692" t="s">
        <v>764</v>
      </c>
      <c r="G92" s="693" t="s">
        <v>765</v>
      </c>
      <c r="H92" s="538"/>
    </row>
    <row r="93" spans="2:8" ht="16.5" customHeight="1">
      <c r="B93" s="1387"/>
      <c r="C93" s="1384"/>
      <c r="D93" s="573" t="s">
        <v>616</v>
      </c>
      <c r="E93" s="630" t="s">
        <v>614</v>
      </c>
      <c r="F93" s="530" t="s">
        <v>615</v>
      </c>
      <c r="G93" s="444" t="s">
        <v>617</v>
      </c>
      <c r="H93" s="554" t="s">
        <v>374</v>
      </c>
    </row>
    <row r="94" spans="2:8" ht="16.5" customHeight="1">
      <c r="B94" s="1387"/>
      <c r="C94" s="1384"/>
      <c r="D94" s="690" t="s">
        <v>678</v>
      </c>
      <c r="E94" s="691"/>
      <c r="F94" s="692"/>
      <c r="G94" s="693" t="s">
        <v>679</v>
      </c>
      <c r="H94" s="525"/>
    </row>
    <row r="95" spans="2:8" ht="16.5" customHeight="1">
      <c r="B95" s="1387"/>
      <c r="C95" s="1384"/>
      <c r="D95" s="632" t="s">
        <v>686</v>
      </c>
      <c r="E95" s="479" t="s">
        <v>650</v>
      </c>
      <c r="F95" s="530" t="s">
        <v>461</v>
      </c>
      <c r="G95" s="444" t="s">
        <v>690</v>
      </c>
      <c r="H95" s="525" t="s">
        <v>689</v>
      </c>
    </row>
    <row r="96" spans="2:8" ht="16.5" customHeight="1">
      <c r="B96" s="1387"/>
      <c r="C96" s="1384"/>
      <c r="D96" s="738" t="s">
        <v>787</v>
      </c>
      <c r="E96" s="737" t="s">
        <v>788</v>
      </c>
      <c r="F96" s="545" t="s">
        <v>174</v>
      </c>
      <c r="G96" s="683" t="s">
        <v>791</v>
      </c>
      <c r="H96" s="739"/>
    </row>
    <row r="97" spans="2:8" ht="16.5" customHeight="1">
      <c r="B97" s="1387"/>
      <c r="C97" s="1384"/>
      <c r="D97" s="738" t="s">
        <v>800</v>
      </c>
      <c r="E97" s="737" t="s">
        <v>798</v>
      </c>
      <c r="F97" s="545" t="s">
        <v>799</v>
      </c>
      <c r="G97" s="683" t="s">
        <v>805</v>
      </c>
      <c r="H97" s="739" t="s">
        <v>806</v>
      </c>
    </row>
    <row r="98" spans="2:8" ht="17.25" customHeight="1" thickBot="1">
      <c r="B98" s="1387"/>
      <c r="C98" s="1385"/>
      <c r="D98" s="735" t="s">
        <v>801</v>
      </c>
      <c r="E98" s="737" t="s">
        <v>798</v>
      </c>
      <c r="F98" s="545" t="s">
        <v>799</v>
      </c>
      <c r="G98" s="631" t="s">
        <v>804</v>
      </c>
      <c r="H98" s="681" t="s">
        <v>803</v>
      </c>
    </row>
    <row r="99" spans="2:8" ht="16.5" customHeight="1">
      <c r="B99" s="1387"/>
      <c r="C99" s="1372" t="s">
        <v>495</v>
      </c>
      <c r="D99" s="426" t="s">
        <v>497</v>
      </c>
      <c r="E99" s="625" t="s">
        <v>574</v>
      </c>
      <c r="F99" s="378" t="s">
        <v>465</v>
      </c>
      <c r="G99" s="541" t="s">
        <v>466</v>
      </c>
      <c r="H99" s="537" t="s">
        <v>609</v>
      </c>
    </row>
    <row r="100" spans="2:8" ht="16.5" customHeight="1">
      <c r="B100" s="1387"/>
      <c r="C100" s="1373"/>
      <c r="D100" s="532" t="s">
        <v>582</v>
      </c>
      <c r="E100" s="479" t="s">
        <v>574</v>
      </c>
      <c r="F100" s="530" t="s">
        <v>583</v>
      </c>
      <c r="G100" s="444" t="s">
        <v>491</v>
      </c>
      <c r="H100" s="538" t="s">
        <v>492</v>
      </c>
    </row>
    <row r="101" spans="2:8" ht="16.5" customHeight="1">
      <c r="B101" s="1387"/>
      <c r="C101" s="1373"/>
      <c r="D101" s="532" t="s">
        <v>472</v>
      </c>
      <c r="E101" s="479" t="s">
        <v>574</v>
      </c>
      <c r="F101" s="530" t="s">
        <v>473</v>
      </c>
      <c r="G101" s="444" t="s">
        <v>474</v>
      </c>
      <c r="H101" s="538" t="s">
        <v>577</v>
      </c>
    </row>
    <row r="102" spans="2:8" ht="16.5" customHeight="1">
      <c r="B102" s="1387"/>
      <c r="C102" s="1373"/>
      <c r="D102" s="534" t="s">
        <v>475</v>
      </c>
      <c r="E102" s="479" t="s">
        <v>574</v>
      </c>
      <c r="F102" s="530" t="s">
        <v>461</v>
      </c>
      <c r="G102" s="444" t="s">
        <v>478</v>
      </c>
      <c r="H102" s="525" t="s">
        <v>480</v>
      </c>
    </row>
    <row r="103" spans="2:8" ht="16.5" customHeight="1">
      <c r="B103" s="1387"/>
      <c r="C103" s="1373"/>
      <c r="D103" s="690" t="s">
        <v>678</v>
      </c>
      <c r="E103" s="691"/>
      <c r="F103" s="692"/>
      <c r="G103" s="693" t="s">
        <v>679</v>
      </c>
      <c r="H103" s="540"/>
    </row>
    <row r="104" spans="2:8" ht="16.5" customHeight="1">
      <c r="B104" s="1387"/>
      <c r="C104" s="1373"/>
      <c r="D104" s="532" t="s">
        <v>499</v>
      </c>
      <c r="E104" s="479" t="s">
        <v>668</v>
      </c>
      <c r="F104" s="530" t="s">
        <v>503</v>
      </c>
      <c r="G104" s="444" t="s">
        <v>504</v>
      </c>
      <c r="H104" s="525" t="s">
        <v>669</v>
      </c>
    </row>
    <row r="105" spans="2:8" ht="17.25" customHeight="1">
      <c r="B105" s="1387"/>
      <c r="C105" s="1373"/>
      <c r="D105" s="632" t="s">
        <v>501</v>
      </c>
      <c r="E105" s="479" t="s">
        <v>651</v>
      </c>
      <c r="F105" s="530" t="s">
        <v>502</v>
      </c>
      <c r="G105" s="444" t="s">
        <v>667</v>
      </c>
      <c r="H105" s="736" t="s">
        <v>666</v>
      </c>
    </row>
    <row r="106" spans="2:8" ht="17.25" customHeight="1">
      <c r="B106" s="1387"/>
      <c r="C106" s="1373"/>
      <c r="D106" s="632" t="s">
        <v>686</v>
      </c>
      <c r="E106" s="479" t="s">
        <v>650</v>
      </c>
      <c r="F106" s="530" t="s">
        <v>461</v>
      </c>
      <c r="G106" s="444" t="s">
        <v>692</v>
      </c>
      <c r="H106" s="525" t="s">
        <v>688</v>
      </c>
    </row>
    <row r="107" spans="2:8" ht="17.25" customHeight="1">
      <c r="B107" s="1387"/>
      <c r="C107" s="1373"/>
      <c r="D107" s="632" t="s">
        <v>787</v>
      </c>
      <c r="E107" s="479" t="s">
        <v>788</v>
      </c>
      <c r="F107" s="530" t="s">
        <v>174</v>
      </c>
      <c r="G107" s="444" t="s">
        <v>790</v>
      </c>
      <c r="H107" s="525" t="s">
        <v>789</v>
      </c>
    </row>
    <row r="108" spans="2:8" ht="17.25" customHeight="1">
      <c r="B108" s="1387"/>
      <c r="C108" s="1373"/>
      <c r="D108" s="738" t="s">
        <v>800</v>
      </c>
      <c r="E108" s="737" t="s">
        <v>798</v>
      </c>
      <c r="F108" s="545" t="s">
        <v>799</v>
      </c>
      <c r="G108" s="683" t="s">
        <v>802</v>
      </c>
      <c r="H108" s="739" t="s">
        <v>818</v>
      </c>
    </row>
    <row r="109" spans="2:8" ht="17.25" thickBot="1">
      <c r="B109" s="1387"/>
      <c r="C109" s="1374"/>
      <c r="D109" s="735" t="s">
        <v>801</v>
      </c>
      <c r="E109" s="737" t="s">
        <v>798</v>
      </c>
      <c r="F109" s="545" t="s">
        <v>799</v>
      </c>
      <c r="G109" s="631" t="s">
        <v>804</v>
      </c>
      <c r="H109" s="681" t="s">
        <v>803</v>
      </c>
    </row>
    <row r="110" spans="2:8" ht="17.25" thickBot="1"/>
    <row r="111" spans="2:8">
      <c r="B111" s="1388" t="s">
        <v>482</v>
      </c>
      <c r="C111" s="1389"/>
      <c r="D111" s="1389"/>
      <c r="E111" s="1389"/>
      <c r="F111" s="1389"/>
      <c r="G111" s="1389"/>
      <c r="H111" s="1389"/>
    </row>
    <row r="112" spans="2:8" ht="17.25" thickBot="1">
      <c r="B112" s="1390"/>
      <c r="C112" s="1391"/>
      <c r="D112" s="1391"/>
      <c r="E112" s="1391"/>
      <c r="F112" s="1391"/>
      <c r="G112" s="1391"/>
      <c r="H112" s="1391"/>
    </row>
    <row r="113" spans="2:8" ht="17.25" thickBot="1">
      <c r="B113" s="423" t="s">
        <v>393</v>
      </c>
      <c r="C113" s="422" t="s">
        <v>37</v>
      </c>
      <c r="D113" s="417" t="s">
        <v>388</v>
      </c>
      <c r="E113" s="417" t="s">
        <v>389</v>
      </c>
      <c r="F113" s="417" t="s">
        <v>390</v>
      </c>
      <c r="G113" s="417" t="s">
        <v>391</v>
      </c>
      <c r="H113" s="418" t="s">
        <v>392</v>
      </c>
    </row>
    <row r="114" spans="2:8">
      <c r="B114" s="1382" t="s">
        <v>20</v>
      </c>
      <c r="C114" s="1371" t="s">
        <v>245</v>
      </c>
      <c r="D114" s="648"/>
      <c r="E114" s="527"/>
      <c r="F114" s="527"/>
      <c r="G114" s="341"/>
      <c r="H114" s="528"/>
    </row>
    <row r="115" spans="2:8">
      <c r="B115" s="1382"/>
      <c r="C115" s="1371"/>
      <c r="D115" s="650"/>
      <c r="E115" s="450"/>
      <c r="F115" s="450"/>
      <c r="G115" s="336"/>
      <c r="H115" s="521"/>
    </row>
    <row r="116" spans="2:8">
      <c r="B116" s="1382"/>
      <c r="C116" s="1373"/>
      <c r="D116" s="448"/>
      <c r="E116" s="481"/>
      <c r="F116" s="449"/>
      <c r="G116" s="425"/>
      <c r="H116" s="522"/>
    </row>
    <row r="117" spans="2:8">
      <c r="B117" s="1382"/>
      <c r="C117" s="1373"/>
      <c r="D117" s="448"/>
      <c r="E117" s="481"/>
      <c r="F117" s="449"/>
      <c r="G117" s="425"/>
      <c r="H117" s="522"/>
    </row>
    <row r="118" spans="2:8">
      <c r="B118" s="1382"/>
      <c r="C118" s="1373"/>
      <c r="D118" s="448"/>
      <c r="E118" s="481"/>
      <c r="F118" s="449"/>
      <c r="G118" s="425"/>
      <c r="H118" s="522"/>
    </row>
    <row r="119" spans="2:8">
      <c r="B119" s="1382"/>
      <c r="C119" s="1373"/>
      <c r="D119" s="448"/>
      <c r="E119" s="481"/>
      <c r="F119" s="449"/>
      <c r="G119" s="425"/>
      <c r="H119" s="522"/>
    </row>
    <row r="120" spans="2:8">
      <c r="B120" s="1382"/>
      <c r="C120" s="1373"/>
      <c r="D120" s="448"/>
      <c r="E120" s="481"/>
      <c r="F120" s="449"/>
      <c r="G120" s="425"/>
      <c r="H120" s="522"/>
    </row>
    <row r="121" spans="2:8">
      <c r="B121" s="1382"/>
      <c r="C121" s="1373"/>
      <c r="D121" s="336"/>
      <c r="E121" s="479"/>
      <c r="F121" s="450"/>
      <c r="G121" s="336"/>
      <c r="H121" s="521"/>
    </row>
    <row r="122" spans="2:8" ht="17.25" thickBot="1">
      <c r="B122" s="1382"/>
      <c r="C122" s="1374"/>
      <c r="D122" s="479"/>
      <c r="E122" s="479"/>
      <c r="F122" s="450"/>
      <c r="G122" s="336"/>
      <c r="H122" s="521"/>
    </row>
    <row r="123" spans="2:8">
      <c r="B123" s="1382"/>
      <c r="C123" s="1372" t="s">
        <v>176</v>
      </c>
      <c r="D123" s="607"/>
      <c r="E123" s="518"/>
      <c r="F123" s="378"/>
      <c r="G123" s="340"/>
      <c r="H123" s="520"/>
    </row>
    <row r="124" spans="2:8">
      <c r="B124" s="1382"/>
      <c r="C124" s="1373"/>
      <c r="D124" s="337"/>
      <c r="E124" s="480"/>
      <c r="F124" s="450"/>
      <c r="G124" s="336"/>
      <c r="H124" s="521"/>
    </row>
    <row r="125" spans="2:8">
      <c r="B125" s="1382"/>
      <c r="C125" s="1373"/>
      <c r="D125" s="650"/>
      <c r="E125" s="481"/>
      <c r="F125" s="449"/>
      <c r="G125" s="425"/>
      <c r="H125" s="522"/>
    </row>
    <row r="126" spans="2:8" ht="17.25" thickBot="1">
      <c r="B126" s="1383"/>
      <c r="C126" s="1374"/>
      <c r="D126" s="613"/>
      <c r="E126" s="555"/>
      <c r="F126" s="478"/>
      <c r="G126" s="332"/>
      <c r="H126" s="524"/>
    </row>
    <row r="127" spans="2:8" ht="27" thickBot="1">
      <c r="B127" s="419"/>
      <c r="H127" s="523"/>
    </row>
    <row r="128" spans="2:8" ht="17.25" thickBot="1">
      <c r="B128" s="1378" t="s">
        <v>0</v>
      </c>
      <c r="C128" s="1372" t="s">
        <v>160</v>
      </c>
      <c r="D128" s="646" t="s">
        <v>628</v>
      </c>
      <c r="E128" s="426" t="s">
        <v>704</v>
      </c>
      <c r="F128" s="378" t="s">
        <v>141</v>
      </c>
      <c r="G128" s="340" t="s">
        <v>629</v>
      </c>
      <c r="H128" s="520" t="s">
        <v>630</v>
      </c>
    </row>
    <row r="129" spans="2:8" ht="17.25" thickBot="1">
      <c r="B129" s="1379"/>
      <c r="C129" s="1373"/>
      <c r="D129" s="646" t="s">
        <v>454</v>
      </c>
      <c r="E129" s="426" t="s">
        <v>704</v>
      </c>
      <c r="F129" s="449" t="s">
        <v>631</v>
      </c>
      <c r="G129" s="446" t="s">
        <v>681</v>
      </c>
      <c r="H129" s="520" t="s">
        <v>703</v>
      </c>
    </row>
    <row r="130" spans="2:8" ht="17.25" thickBot="1">
      <c r="B130" s="1379"/>
      <c r="C130" s="1373"/>
      <c r="D130" s="651" t="s">
        <v>626</v>
      </c>
      <c r="E130" s="426" t="s">
        <v>704</v>
      </c>
      <c r="F130" s="449"/>
      <c r="G130" s="491" t="s">
        <v>655</v>
      </c>
      <c r="H130" s="521" t="s">
        <v>653</v>
      </c>
    </row>
    <row r="131" spans="2:8" ht="17.25" thickBot="1">
      <c r="B131" s="1379"/>
      <c r="C131" s="1374"/>
      <c r="D131" s="646" t="s">
        <v>627</v>
      </c>
      <c r="E131" s="426" t="s">
        <v>704</v>
      </c>
      <c r="F131" s="378" t="s">
        <v>456</v>
      </c>
      <c r="G131" s="341" t="s">
        <v>627</v>
      </c>
      <c r="H131" s="526" t="s">
        <v>705</v>
      </c>
    </row>
    <row r="132" spans="2:8">
      <c r="B132" s="1379"/>
      <c r="C132" s="1375"/>
      <c r="D132" s="644"/>
      <c r="E132" s="426"/>
      <c r="F132" s="378"/>
      <c r="G132" s="340"/>
      <c r="H132" s="520"/>
    </row>
    <row r="133" spans="2:8">
      <c r="B133" s="1379"/>
      <c r="C133" s="1371"/>
      <c r="D133" s="652"/>
      <c r="E133" s="411"/>
      <c r="F133" s="336"/>
      <c r="G133" s="336"/>
      <c r="H133" s="526"/>
    </row>
    <row r="134" spans="2:8" ht="17.25" thickBot="1">
      <c r="B134" s="1379"/>
      <c r="C134" s="1376"/>
      <c r="D134" s="647"/>
      <c r="E134" s="412"/>
      <c r="F134" s="336"/>
      <c r="G134" s="336"/>
      <c r="H134" s="336"/>
    </row>
    <row r="135" spans="2:8" ht="17.25" thickBot="1">
      <c r="B135" s="1379"/>
      <c r="C135" s="1370" t="s">
        <v>192</v>
      </c>
      <c r="D135" s="651" t="s">
        <v>626</v>
      </c>
      <c r="E135" s="413"/>
      <c r="F135" s="378" t="s">
        <v>623</v>
      </c>
      <c r="G135" s="491" t="s">
        <v>655</v>
      </c>
      <c r="H135" s="521" t="s">
        <v>722</v>
      </c>
    </row>
    <row r="136" spans="2:8" ht="17.25" thickBot="1">
      <c r="B136" s="1379"/>
      <c r="C136" s="1371"/>
      <c r="D136" s="651" t="s">
        <v>626</v>
      </c>
      <c r="E136" s="542"/>
      <c r="F136" s="378" t="s">
        <v>623</v>
      </c>
      <c r="G136" s="336" t="s">
        <v>624</v>
      </c>
      <c r="H136" s="521" t="s">
        <v>653</v>
      </c>
    </row>
    <row r="137" spans="2:8">
      <c r="B137" s="1379"/>
      <c r="C137" s="1371"/>
      <c r="D137" s="646" t="s">
        <v>627</v>
      </c>
      <c r="E137" s="411"/>
      <c r="F137" s="378" t="s">
        <v>623</v>
      </c>
      <c r="G137" s="341" t="s">
        <v>627</v>
      </c>
      <c r="H137" s="526" t="s">
        <v>654</v>
      </c>
    </row>
    <row r="138" spans="2:8" ht="17.25" thickBot="1">
      <c r="B138" s="1380"/>
      <c r="C138" s="1377"/>
      <c r="D138" s="647" t="s">
        <v>698</v>
      </c>
      <c r="E138" s="428"/>
      <c r="F138" s="478" t="s">
        <v>699</v>
      </c>
      <c r="G138" s="336" t="s">
        <v>701</v>
      </c>
      <c r="H138" s="521" t="s">
        <v>700</v>
      </c>
    </row>
    <row r="139" spans="2:8" ht="27" thickBot="1">
      <c r="B139" s="421"/>
      <c r="E139" s="357"/>
      <c r="G139" s="491"/>
      <c r="H139" s="491"/>
    </row>
    <row r="140" spans="2:8">
      <c r="B140" s="1367" t="s">
        <v>21</v>
      </c>
      <c r="C140" s="1370" t="s">
        <v>167</v>
      </c>
      <c r="D140" s="651" t="s">
        <v>467</v>
      </c>
      <c r="E140" s="651" t="s">
        <v>439</v>
      </c>
      <c r="F140" s="426" t="s">
        <v>464</v>
      </c>
      <c r="G140" s="546" t="s">
        <v>659</v>
      </c>
      <c r="H140" s="520">
        <v>-10000</v>
      </c>
    </row>
    <row r="141" spans="2:8">
      <c r="B141" s="1368"/>
      <c r="C141" s="1371"/>
      <c r="D141" s="652" t="s">
        <v>476</v>
      </c>
      <c r="E141" s="652" t="s">
        <v>439</v>
      </c>
      <c r="F141" s="448" t="s">
        <v>379</v>
      </c>
      <c r="G141" s="424" t="s">
        <v>477</v>
      </c>
      <c r="H141" s="521">
        <v>-50000</v>
      </c>
    </row>
    <row r="142" spans="2:8" ht="17.25" thickBot="1">
      <c r="B142" s="1368"/>
      <c r="C142" s="1371"/>
      <c r="D142" s="731" t="s">
        <v>773</v>
      </c>
      <c r="E142" s="633" t="s">
        <v>774</v>
      </c>
      <c r="F142" s="734" t="s">
        <v>775</v>
      </c>
      <c r="G142" s="437" t="s">
        <v>776</v>
      </c>
      <c r="H142" s="521">
        <v>-80000</v>
      </c>
    </row>
    <row r="143" spans="2:8">
      <c r="B143" s="1368"/>
      <c r="C143" s="1371"/>
      <c r="D143" s="652" t="s">
        <v>469</v>
      </c>
      <c r="E143" s="605" t="s">
        <v>711</v>
      </c>
      <c r="F143" s="448" t="s">
        <v>141</v>
      </c>
      <c r="G143" s="444" t="s">
        <v>717</v>
      </c>
      <c r="H143" s="525">
        <v>-60000</v>
      </c>
    </row>
    <row r="144" spans="2:8">
      <c r="B144" s="1368"/>
      <c r="C144" s="1371"/>
      <c r="D144" s="652" t="s">
        <v>470</v>
      </c>
      <c r="E144" s="605" t="s">
        <v>650</v>
      </c>
      <c r="F144" s="448" t="s">
        <v>141</v>
      </c>
      <c r="G144" s="444" t="s">
        <v>658</v>
      </c>
      <c r="H144" s="521">
        <v>-60000</v>
      </c>
    </row>
    <row r="145" spans="2:8" ht="17.25" thickBot="1">
      <c r="B145" s="1368"/>
      <c r="C145" s="1371"/>
      <c r="D145" s="645" t="s">
        <v>575</v>
      </c>
      <c r="E145" s="611" t="s">
        <v>571</v>
      </c>
      <c r="F145" s="653" t="s">
        <v>379</v>
      </c>
      <c r="G145" s="437" t="s">
        <v>576</v>
      </c>
      <c r="H145" s="553">
        <v>-20000</v>
      </c>
    </row>
    <row r="146" spans="2:8">
      <c r="B146" s="1368"/>
      <c r="C146" s="1372" t="s">
        <v>166</v>
      </c>
      <c r="D146" s="651" t="s">
        <v>476</v>
      </c>
      <c r="E146" s="644" t="s">
        <v>439</v>
      </c>
      <c r="F146" s="426" t="s">
        <v>379</v>
      </c>
      <c r="G146" s="541" t="s">
        <v>477</v>
      </c>
      <c r="H146" s="520">
        <v>-50000</v>
      </c>
    </row>
    <row r="147" spans="2:8" ht="17.25" thickBot="1">
      <c r="B147" s="1368"/>
      <c r="C147" s="1373"/>
      <c r="D147" s="731" t="s">
        <v>773</v>
      </c>
      <c r="E147" s="633" t="s">
        <v>774</v>
      </c>
      <c r="F147" s="734" t="s">
        <v>775</v>
      </c>
      <c r="G147" s="437" t="s">
        <v>777</v>
      </c>
      <c r="H147" s="521">
        <v>-100000</v>
      </c>
    </row>
    <row r="148" spans="2:8">
      <c r="B148" s="1368"/>
      <c r="C148" s="1373"/>
      <c r="D148" s="552" t="s">
        <v>469</v>
      </c>
      <c r="E148" s="605" t="s">
        <v>711</v>
      </c>
      <c r="F148" s="448" t="s">
        <v>141</v>
      </c>
      <c r="G148" s="444" t="s">
        <v>717</v>
      </c>
      <c r="H148" s="521">
        <v>-50000</v>
      </c>
    </row>
    <row r="149" spans="2:8">
      <c r="B149" s="1368"/>
      <c r="C149" s="1373"/>
      <c r="D149" s="552" t="s">
        <v>660</v>
      </c>
      <c r="E149" s="606" t="s">
        <v>651</v>
      </c>
      <c r="F149" s="534" t="s">
        <v>498</v>
      </c>
      <c r="G149" s="444" t="s">
        <v>500</v>
      </c>
      <c r="H149" s="569">
        <v>-70000</v>
      </c>
    </row>
    <row r="150" spans="2:8" ht="17.25" thickBot="1">
      <c r="B150" s="1368"/>
      <c r="C150" s="564"/>
      <c r="D150" s="647" t="s">
        <v>470</v>
      </c>
      <c r="E150" s="606" t="s">
        <v>651</v>
      </c>
      <c r="F150" s="428" t="s">
        <v>141</v>
      </c>
      <c r="G150" s="437" t="s">
        <v>661</v>
      </c>
      <c r="H150" s="521">
        <v>-50000</v>
      </c>
    </row>
    <row r="151" spans="2:8">
      <c r="B151" s="1368"/>
      <c r="C151" s="1372" t="s">
        <v>495</v>
      </c>
      <c r="D151" s="652" t="s">
        <v>467</v>
      </c>
      <c r="E151" s="651" t="s">
        <v>439</v>
      </c>
      <c r="F151" s="649" t="s">
        <v>605</v>
      </c>
      <c r="G151" s="546" t="s">
        <v>468</v>
      </c>
      <c r="H151" s="520">
        <v>-10000</v>
      </c>
    </row>
    <row r="152" spans="2:8">
      <c r="B152" s="1368"/>
      <c r="C152" s="1373"/>
      <c r="D152" s="652"/>
      <c r="E152" s="652"/>
      <c r="F152" s="547"/>
      <c r="G152" s="444"/>
      <c r="H152" s="521"/>
    </row>
    <row r="153" spans="2:8">
      <c r="B153" s="1368"/>
      <c r="C153" s="1373"/>
      <c r="D153" s="552" t="s">
        <v>469</v>
      </c>
      <c r="E153" s="605" t="s">
        <v>711</v>
      </c>
      <c r="F153" s="547" t="s">
        <v>141</v>
      </c>
      <c r="G153" s="444" t="s">
        <v>717</v>
      </c>
      <c r="H153" s="525">
        <v>-60000</v>
      </c>
    </row>
    <row r="154" spans="2:8">
      <c r="B154" s="1368"/>
      <c r="C154" s="1373"/>
      <c r="D154" s="652" t="s">
        <v>470</v>
      </c>
      <c r="E154" s="611" t="s">
        <v>571</v>
      </c>
      <c r="F154" s="547" t="s">
        <v>141</v>
      </c>
      <c r="G154" s="444" t="s">
        <v>471</v>
      </c>
      <c r="H154" s="521">
        <v>-60000</v>
      </c>
    </row>
    <row r="155" spans="2:8" ht="17.25" thickBot="1">
      <c r="B155" s="1369"/>
      <c r="C155" s="1374"/>
      <c r="D155" s="645" t="s">
        <v>773</v>
      </c>
      <c r="E155" s="633" t="s">
        <v>774</v>
      </c>
      <c r="F155" s="653" t="s">
        <v>775</v>
      </c>
      <c r="G155" s="437" t="s">
        <v>776</v>
      </c>
      <c r="H155" s="553">
        <v>-80000</v>
      </c>
    </row>
  </sheetData>
  <mergeCells count="47">
    <mergeCell ref="B3:H4"/>
    <mergeCell ref="D6:D8"/>
    <mergeCell ref="D9:D11"/>
    <mergeCell ref="E9:E11"/>
    <mergeCell ref="F9:F11"/>
    <mergeCell ref="B6:B20"/>
    <mergeCell ref="H9:H11"/>
    <mergeCell ref="E14:E16"/>
    <mergeCell ref="E6:E8"/>
    <mergeCell ref="D14:D16"/>
    <mergeCell ref="D17:D19"/>
    <mergeCell ref="E17:E19"/>
    <mergeCell ref="F17:F19"/>
    <mergeCell ref="H17:H19"/>
    <mergeCell ref="B53:H54"/>
    <mergeCell ref="C6:C13"/>
    <mergeCell ref="C14:C20"/>
    <mergeCell ref="B35:B50"/>
    <mergeCell ref="C46:C50"/>
    <mergeCell ref="B22:B33"/>
    <mergeCell ref="C40:C45"/>
    <mergeCell ref="C35:C39"/>
    <mergeCell ref="C28:C33"/>
    <mergeCell ref="C22:C27"/>
    <mergeCell ref="C99:C109"/>
    <mergeCell ref="B84:B109"/>
    <mergeCell ref="B111:H112"/>
    <mergeCell ref="B114:B126"/>
    <mergeCell ref="C114:C122"/>
    <mergeCell ref="C123:C126"/>
    <mergeCell ref="B67:B82"/>
    <mergeCell ref="B56:B65"/>
    <mergeCell ref="C56:C60"/>
    <mergeCell ref="C61:C65"/>
    <mergeCell ref="C91:C98"/>
    <mergeCell ref="C84:C90"/>
    <mergeCell ref="C67:C73"/>
    <mergeCell ref="C74:C76"/>
    <mergeCell ref="C77:C82"/>
    <mergeCell ref="B140:B155"/>
    <mergeCell ref="C140:C145"/>
    <mergeCell ref="C146:C149"/>
    <mergeCell ref="C151:C155"/>
    <mergeCell ref="C132:C134"/>
    <mergeCell ref="C135:C138"/>
    <mergeCell ref="B128:B138"/>
    <mergeCell ref="C128:C13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FF"/>
  </sheetPr>
  <dimension ref="B2:O1048"/>
  <sheetViews>
    <sheetView topLeftCell="A1011" zoomScale="70" zoomScaleNormal="70" workbookViewId="0">
      <selection activeCell="B1006" sqref="B1006:M1048"/>
    </sheetView>
  </sheetViews>
  <sheetFormatPr defaultRowHeight="16.5"/>
  <cols>
    <col min="2" max="2" width="11.125" bestFit="1" customWidth="1"/>
    <col min="4" max="4" width="13.625" customWidth="1"/>
    <col min="8" max="8" width="15.125" bestFit="1" customWidth="1"/>
    <col min="9" max="9" width="12.625" bestFit="1" customWidth="1"/>
    <col min="10" max="10" width="11.25" customWidth="1"/>
    <col min="11" max="11" width="12.375" customWidth="1"/>
    <col min="12" max="12" width="12.875" customWidth="1"/>
    <col min="13" max="13" width="11.625" customWidth="1"/>
  </cols>
  <sheetData>
    <row r="2" spans="2:14" ht="17.25" thickBot="1">
      <c r="B2" s="363">
        <v>45780</v>
      </c>
    </row>
    <row r="3" spans="2:14" ht="17.25" thickBot="1">
      <c r="B3" s="1452" t="s">
        <v>347</v>
      </c>
      <c r="C3" s="1453"/>
      <c r="D3" s="1454"/>
      <c r="E3" s="354"/>
      <c r="F3" s="354" t="s">
        <v>346</v>
      </c>
      <c r="G3" s="354" t="s">
        <v>345</v>
      </c>
      <c r="H3" s="354" t="s">
        <v>344</v>
      </c>
      <c r="I3" s="354" t="s">
        <v>343</v>
      </c>
      <c r="J3" s="387" t="s">
        <v>342</v>
      </c>
      <c r="K3" s="454"/>
      <c r="L3" s="383" t="s">
        <v>341</v>
      </c>
    </row>
    <row r="4" spans="2:14">
      <c r="B4" s="346" t="s">
        <v>340</v>
      </c>
      <c r="C4" s="340" t="s">
        <v>339</v>
      </c>
      <c r="D4" s="340" t="s">
        <v>338</v>
      </c>
      <c r="E4" s="340">
        <v>89</v>
      </c>
      <c r="F4" s="340">
        <v>3</v>
      </c>
      <c r="G4" s="340">
        <v>10</v>
      </c>
      <c r="H4" s="340">
        <v>20</v>
      </c>
      <c r="I4" s="340">
        <v>15</v>
      </c>
      <c r="J4" s="339">
        <v>10</v>
      </c>
      <c r="K4" s="455"/>
      <c r="L4" s="382">
        <f>SUM(E4:J4)</f>
        <v>147</v>
      </c>
      <c r="M4" t="s">
        <v>337</v>
      </c>
    </row>
    <row r="5" spans="2:14" ht="17.25" thickBot="1">
      <c r="B5" s="343"/>
      <c r="C5" s="332" t="s">
        <v>310</v>
      </c>
      <c r="D5" s="332" t="s">
        <v>309</v>
      </c>
      <c r="E5" s="332">
        <v>76</v>
      </c>
      <c r="F5" s="332">
        <v>3</v>
      </c>
      <c r="G5" s="332">
        <v>10</v>
      </c>
      <c r="H5" s="332">
        <v>20</v>
      </c>
      <c r="I5" s="332">
        <v>15</v>
      </c>
      <c r="J5" s="331">
        <v>10</v>
      </c>
      <c r="K5" s="456"/>
      <c r="L5" s="386">
        <f>SUM(E5:J5)</f>
        <v>134</v>
      </c>
      <c r="N5" t="s">
        <v>336</v>
      </c>
    </row>
    <row r="6" spans="2:14">
      <c r="B6" s="346" t="s">
        <v>312</v>
      </c>
      <c r="C6" s="340" t="s">
        <v>311</v>
      </c>
      <c r="D6" s="340" t="s">
        <v>309</v>
      </c>
      <c r="E6" s="340">
        <v>84</v>
      </c>
      <c r="F6" s="340"/>
      <c r="G6" s="340">
        <v>10</v>
      </c>
      <c r="H6" s="340">
        <v>15</v>
      </c>
      <c r="I6" s="340">
        <v>15</v>
      </c>
      <c r="J6" s="339">
        <v>10</v>
      </c>
      <c r="K6" s="455"/>
      <c r="L6" s="382">
        <f>SUM(E6:J6)</f>
        <v>134</v>
      </c>
    </row>
    <row r="7" spans="2:14" ht="17.25" thickBot="1">
      <c r="B7" s="343"/>
      <c r="C7" s="332" t="s">
        <v>310</v>
      </c>
      <c r="D7" s="332" t="s">
        <v>309</v>
      </c>
      <c r="E7" s="332">
        <v>73</v>
      </c>
      <c r="F7" s="332"/>
      <c r="G7" s="332">
        <v>10</v>
      </c>
      <c r="H7" s="332">
        <v>15</v>
      </c>
      <c r="I7" s="332">
        <v>15</v>
      </c>
      <c r="J7" s="331">
        <v>10</v>
      </c>
      <c r="K7" s="456"/>
      <c r="L7" s="386">
        <f>SUM(E7:J7)</f>
        <v>123</v>
      </c>
    </row>
    <row r="8" spans="2:14" ht="17.25" thickBot="1"/>
    <row r="9" spans="2:14" ht="17.25" thickBot="1">
      <c r="B9" s="1450" t="s">
        <v>332</v>
      </c>
      <c r="C9" s="1451"/>
      <c r="D9" s="1451"/>
      <c r="E9" s="385"/>
      <c r="F9" s="385" t="s">
        <v>318</v>
      </c>
      <c r="G9" s="385" t="s">
        <v>317</v>
      </c>
      <c r="H9" s="385" t="s">
        <v>316</v>
      </c>
      <c r="I9" s="385" t="s">
        <v>313</v>
      </c>
      <c r="J9" s="384" t="s">
        <v>331</v>
      </c>
      <c r="K9" s="457"/>
      <c r="L9" s="383" t="s">
        <v>335</v>
      </c>
    </row>
    <row r="10" spans="2:14">
      <c r="B10" s="346" t="s">
        <v>313</v>
      </c>
      <c r="C10" s="340" t="s">
        <v>330</v>
      </c>
      <c r="D10" s="340" t="s">
        <v>309</v>
      </c>
      <c r="E10" s="340">
        <v>89</v>
      </c>
      <c r="F10" s="340">
        <v>3</v>
      </c>
      <c r="G10" s="340">
        <v>10</v>
      </c>
      <c r="H10" s="340">
        <v>30</v>
      </c>
      <c r="I10" s="340">
        <v>5</v>
      </c>
      <c r="J10" s="339">
        <v>10</v>
      </c>
      <c r="K10" s="455"/>
      <c r="L10" s="382">
        <f>SUM(E10:J10)</f>
        <v>147</v>
      </c>
    </row>
    <row r="11" spans="2:14" ht="17.25" thickBot="1">
      <c r="B11" s="343"/>
      <c r="C11" s="332" t="s">
        <v>310</v>
      </c>
      <c r="D11" s="332" t="s">
        <v>309</v>
      </c>
      <c r="E11" s="332">
        <v>74</v>
      </c>
      <c r="F11" s="332">
        <v>3</v>
      </c>
      <c r="G11" s="332">
        <v>10</v>
      </c>
      <c r="H11" s="332">
        <v>30</v>
      </c>
      <c r="I11" s="332">
        <v>5</v>
      </c>
      <c r="J11" s="331">
        <v>10</v>
      </c>
      <c r="K11" s="456"/>
      <c r="L11" s="380">
        <f>SUM(E11:J11)</f>
        <v>132</v>
      </c>
    </row>
    <row r="12" spans="2:14">
      <c r="B12" s="346" t="s">
        <v>312</v>
      </c>
      <c r="C12" s="340" t="s">
        <v>311</v>
      </c>
      <c r="D12" s="340" t="s">
        <v>309</v>
      </c>
      <c r="E12" s="340">
        <v>79</v>
      </c>
      <c r="F12" s="340"/>
      <c r="G12" s="340">
        <v>10</v>
      </c>
      <c r="H12" s="340">
        <v>25</v>
      </c>
      <c r="I12" s="340"/>
      <c r="J12" s="339">
        <v>10</v>
      </c>
      <c r="K12" s="455"/>
      <c r="L12" s="381">
        <f>SUM(E12:J12)</f>
        <v>124</v>
      </c>
    </row>
    <row r="13" spans="2:14" ht="17.25" thickBot="1">
      <c r="B13" s="343"/>
      <c r="C13" s="332" t="s">
        <v>310</v>
      </c>
      <c r="D13" s="332" t="s">
        <v>309</v>
      </c>
      <c r="E13" s="332">
        <v>64</v>
      </c>
      <c r="F13" s="332"/>
      <c r="G13" s="332">
        <v>10</v>
      </c>
      <c r="H13" s="332">
        <v>25</v>
      </c>
      <c r="I13" s="332"/>
      <c r="J13" s="331">
        <v>10</v>
      </c>
      <c r="K13" s="456"/>
      <c r="L13" s="380">
        <f>SUM(E13:J13)</f>
        <v>109</v>
      </c>
    </row>
    <row r="16" spans="2:14" ht="17.25" thickBot="1">
      <c r="B16" s="363">
        <v>45785</v>
      </c>
    </row>
    <row r="17" spans="2:12">
      <c r="B17" s="1455" t="s">
        <v>334</v>
      </c>
      <c r="C17" s="1456"/>
      <c r="D17" s="1456"/>
      <c r="E17" s="378"/>
      <c r="F17" s="378" t="s">
        <v>318</v>
      </c>
      <c r="G17" s="378" t="s">
        <v>317</v>
      </c>
      <c r="H17" s="378" t="s">
        <v>316</v>
      </c>
      <c r="I17" s="378" t="s">
        <v>333</v>
      </c>
      <c r="J17" s="377" t="s">
        <v>331</v>
      </c>
      <c r="K17" s="458"/>
      <c r="L17" s="376" t="s">
        <v>335</v>
      </c>
    </row>
    <row r="18" spans="2:12">
      <c r="B18" s="337" t="s">
        <v>313</v>
      </c>
      <c r="C18" s="336" t="s">
        <v>330</v>
      </c>
      <c r="D18" s="336" t="s">
        <v>309</v>
      </c>
      <c r="E18" s="336">
        <v>89</v>
      </c>
      <c r="F18" s="336">
        <v>3</v>
      </c>
      <c r="G18" s="336">
        <v>10</v>
      </c>
      <c r="H18" s="336">
        <v>36</v>
      </c>
      <c r="I18" s="336"/>
      <c r="J18" s="336"/>
      <c r="K18" s="335"/>
      <c r="L18" s="366">
        <f t="shared" ref="L18:L25" si="0">SUM(E18:J18)</f>
        <v>138</v>
      </c>
    </row>
    <row r="19" spans="2:12">
      <c r="B19" s="337"/>
      <c r="C19" s="336" t="s">
        <v>310</v>
      </c>
      <c r="D19" s="336" t="s">
        <v>309</v>
      </c>
      <c r="E19" s="336">
        <v>76</v>
      </c>
      <c r="F19" s="336">
        <v>3</v>
      </c>
      <c r="G19" s="336">
        <v>10</v>
      </c>
      <c r="H19" s="336">
        <v>36</v>
      </c>
      <c r="I19" s="336"/>
      <c r="J19" s="336"/>
      <c r="K19" s="335"/>
      <c r="L19" s="366">
        <f t="shared" si="0"/>
        <v>125</v>
      </c>
    </row>
    <row r="20" spans="2:12">
      <c r="B20" s="337"/>
      <c r="C20" s="336" t="s">
        <v>330</v>
      </c>
      <c r="D20" s="336" t="s">
        <v>308</v>
      </c>
      <c r="E20" s="336">
        <v>84</v>
      </c>
      <c r="F20" s="336">
        <v>3</v>
      </c>
      <c r="G20" s="336">
        <v>10</v>
      </c>
      <c r="H20" s="336">
        <v>36</v>
      </c>
      <c r="I20" s="336"/>
      <c r="J20" s="336"/>
      <c r="K20" s="335"/>
      <c r="L20" s="374">
        <f t="shared" si="0"/>
        <v>133</v>
      </c>
    </row>
    <row r="21" spans="2:12" ht="17.25" thickBot="1">
      <c r="B21" s="343"/>
      <c r="C21" s="332" t="s">
        <v>310</v>
      </c>
      <c r="D21" s="332" t="s">
        <v>308</v>
      </c>
      <c r="E21" s="332">
        <v>71</v>
      </c>
      <c r="F21" s="332">
        <v>3</v>
      </c>
      <c r="G21" s="332">
        <v>10</v>
      </c>
      <c r="H21" s="332">
        <v>36</v>
      </c>
      <c r="I21" s="332"/>
      <c r="J21" s="332"/>
      <c r="K21" s="331"/>
      <c r="L21" s="373">
        <f t="shared" si="0"/>
        <v>120</v>
      </c>
    </row>
    <row r="22" spans="2:12">
      <c r="B22" s="350" t="s">
        <v>312</v>
      </c>
      <c r="C22" s="341" t="s">
        <v>311</v>
      </c>
      <c r="D22" s="341" t="s">
        <v>309</v>
      </c>
      <c r="E22" s="341">
        <v>84</v>
      </c>
      <c r="F22" s="341"/>
      <c r="G22" s="341">
        <v>10</v>
      </c>
      <c r="H22" s="341">
        <v>31</v>
      </c>
      <c r="I22" s="341"/>
      <c r="J22" s="341"/>
      <c r="K22" s="359"/>
      <c r="L22" s="379">
        <f t="shared" si="0"/>
        <v>125</v>
      </c>
    </row>
    <row r="23" spans="2:12">
      <c r="B23" s="337"/>
      <c r="C23" s="336" t="s">
        <v>310</v>
      </c>
      <c r="D23" s="336" t="s">
        <v>309</v>
      </c>
      <c r="E23" s="336">
        <v>73</v>
      </c>
      <c r="F23" s="336"/>
      <c r="G23" s="336">
        <v>10</v>
      </c>
      <c r="H23" s="336">
        <v>31</v>
      </c>
      <c r="I23" s="336"/>
      <c r="J23" s="336"/>
      <c r="K23" s="335"/>
      <c r="L23" s="366">
        <f t="shared" si="0"/>
        <v>114</v>
      </c>
    </row>
    <row r="24" spans="2:12">
      <c r="B24" s="337"/>
      <c r="C24" s="336" t="s">
        <v>311</v>
      </c>
      <c r="D24" s="336" t="s">
        <v>308</v>
      </c>
      <c r="E24" s="336">
        <v>79</v>
      </c>
      <c r="F24" s="336"/>
      <c r="G24" s="336">
        <v>10</v>
      </c>
      <c r="H24" s="336">
        <v>31</v>
      </c>
      <c r="I24" s="336"/>
      <c r="J24" s="336"/>
      <c r="K24" s="335"/>
      <c r="L24" s="334">
        <f t="shared" si="0"/>
        <v>120</v>
      </c>
    </row>
    <row r="25" spans="2:12" ht="17.25" thickBot="1">
      <c r="B25" s="343"/>
      <c r="C25" s="332" t="s">
        <v>310</v>
      </c>
      <c r="D25" s="332" t="s">
        <v>308</v>
      </c>
      <c r="E25" s="332">
        <v>68</v>
      </c>
      <c r="F25" s="332"/>
      <c r="G25" s="332">
        <v>10</v>
      </c>
      <c r="H25" s="332">
        <v>31</v>
      </c>
      <c r="I25" s="332"/>
      <c r="J25" s="332"/>
      <c r="K25" s="331"/>
      <c r="L25" s="373">
        <f t="shared" si="0"/>
        <v>109</v>
      </c>
    </row>
    <row r="26" spans="2:12" ht="17.25" thickBot="1"/>
    <row r="27" spans="2:12">
      <c r="B27" s="1448" t="s">
        <v>332</v>
      </c>
      <c r="C27" s="1449"/>
      <c r="D27" s="1449"/>
      <c r="E27" s="378"/>
      <c r="F27" s="378" t="s">
        <v>318</v>
      </c>
      <c r="G27" s="378" t="s">
        <v>317</v>
      </c>
      <c r="H27" s="378" t="s">
        <v>316</v>
      </c>
      <c r="I27" s="378" t="s">
        <v>313</v>
      </c>
      <c r="J27" s="377" t="s">
        <v>331</v>
      </c>
      <c r="K27" s="458"/>
      <c r="L27" s="376" t="s">
        <v>335</v>
      </c>
    </row>
    <row r="28" spans="2:12">
      <c r="B28" s="337" t="s">
        <v>313</v>
      </c>
      <c r="C28" s="336" t="s">
        <v>330</v>
      </c>
      <c r="D28" s="336" t="s">
        <v>309</v>
      </c>
      <c r="E28" s="336">
        <v>89</v>
      </c>
      <c r="F28" s="336">
        <v>3</v>
      </c>
      <c r="G28" s="336">
        <v>10</v>
      </c>
      <c r="H28" s="336">
        <v>30</v>
      </c>
      <c r="I28" s="336">
        <v>5</v>
      </c>
      <c r="J28" s="336"/>
      <c r="K28" s="335"/>
      <c r="L28" s="334">
        <f t="shared" ref="L28:L35" si="1">SUM(E28:J28)</f>
        <v>137</v>
      </c>
    </row>
    <row r="29" spans="2:12">
      <c r="B29" s="337"/>
      <c r="C29" s="336" t="s">
        <v>310</v>
      </c>
      <c r="D29" s="336" t="s">
        <v>309</v>
      </c>
      <c r="E29" s="336">
        <v>74</v>
      </c>
      <c r="F29" s="336">
        <v>3</v>
      </c>
      <c r="G29" s="336">
        <v>10</v>
      </c>
      <c r="H29" s="336">
        <v>30</v>
      </c>
      <c r="I29" s="336">
        <v>5</v>
      </c>
      <c r="J29" s="336"/>
      <c r="K29" s="335"/>
      <c r="L29" s="334">
        <f t="shared" si="1"/>
        <v>122</v>
      </c>
    </row>
    <row r="30" spans="2:12">
      <c r="B30" s="337"/>
      <c r="C30" s="336" t="s">
        <v>330</v>
      </c>
      <c r="D30" s="336" t="s">
        <v>308</v>
      </c>
      <c r="E30" s="336">
        <v>87</v>
      </c>
      <c r="F30" s="336">
        <v>3</v>
      </c>
      <c r="G30" s="336">
        <v>10</v>
      </c>
      <c r="H30" s="336">
        <v>30</v>
      </c>
      <c r="I30" s="336">
        <v>5</v>
      </c>
      <c r="J30" s="336"/>
      <c r="K30" s="335"/>
      <c r="L30" s="366">
        <f t="shared" si="1"/>
        <v>135</v>
      </c>
    </row>
    <row r="31" spans="2:12" ht="17.25" thickBot="1">
      <c r="B31" s="343"/>
      <c r="C31" s="332" t="s">
        <v>310</v>
      </c>
      <c r="D31" s="332" t="s">
        <v>308</v>
      </c>
      <c r="E31" s="332">
        <v>72</v>
      </c>
      <c r="F31" s="332">
        <v>3</v>
      </c>
      <c r="G31" s="332">
        <v>10</v>
      </c>
      <c r="H31" s="332">
        <v>30</v>
      </c>
      <c r="I31" s="332">
        <v>5</v>
      </c>
      <c r="J31" s="332"/>
      <c r="K31" s="331"/>
      <c r="L31" s="373">
        <f t="shared" si="1"/>
        <v>120</v>
      </c>
    </row>
    <row r="32" spans="2:12">
      <c r="B32" s="350" t="s">
        <v>312</v>
      </c>
      <c r="C32" s="341" t="s">
        <v>311</v>
      </c>
      <c r="D32" s="341" t="s">
        <v>309</v>
      </c>
      <c r="E32" s="341">
        <v>89</v>
      </c>
      <c r="F32" s="341"/>
      <c r="G32" s="341">
        <v>10</v>
      </c>
      <c r="H32" s="341">
        <v>25</v>
      </c>
      <c r="I32" s="341"/>
      <c r="J32" s="341"/>
      <c r="K32" s="359"/>
      <c r="L32" s="348">
        <f t="shared" si="1"/>
        <v>124</v>
      </c>
    </row>
    <row r="33" spans="2:12">
      <c r="B33" s="337"/>
      <c r="C33" s="336" t="s">
        <v>310</v>
      </c>
      <c r="D33" s="336" t="s">
        <v>309</v>
      </c>
      <c r="E33" s="336">
        <v>64</v>
      </c>
      <c r="F33" s="336"/>
      <c r="G33" s="336">
        <v>10</v>
      </c>
      <c r="H33" s="336">
        <v>25</v>
      </c>
      <c r="I33" s="336"/>
      <c r="J33" s="336"/>
      <c r="K33" s="335"/>
      <c r="L33" s="334">
        <f t="shared" si="1"/>
        <v>99</v>
      </c>
    </row>
    <row r="34" spans="2:12">
      <c r="B34" s="337"/>
      <c r="C34" s="336" t="s">
        <v>311</v>
      </c>
      <c r="D34" s="336" t="s">
        <v>308</v>
      </c>
      <c r="E34" s="336">
        <v>87</v>
      </c>
      <c r="F34" s="336"/>
      <c r="G34" s="336">
        <v>10</v>
      </c>
      <c r="H34" s="336">
        <v>25</v>
      </c>
      <c r="I34" s="336"/>
      <c r="J34" s="336"/>
      <c r="K34" s="335"/>
      <c r="L34" s="366">
        <f t="shared" si="1"/>
        <v>122</v>
      </c>
    </row>
    <row r="35" spans="2:12" ht="17.25" thickBot="1">
      <c r="B35" s="343"/>
      <c r="C35" s="332" t="s">
        <v>310</v>
      </c>
      <c r="D35" s="332" t="s">
        <v>308</v>
      </c>
      <c r="E35" s="332">
        <v>62</v>
      </c>
      <c r="F35" s="332"/>
      <c r="G35" s="332">
        <v>10</v>
      </c>
      <c r="H35" s="332">
        <v>25</v>
      </c>
      <c r="I35" s="332"/>
      <c r="J35" s="332"/>
      <c r="K35" s="331"/>
      <c r="L35" s="330">
        <f t="shared" si="1"/>
        <v>97</v>
      </c>
    </row>
    <row r="38" spans="2:12" ht="17.25" thickBot="1">
      <c r="B38" s="363">
        <v>45794</v>
      </c>
    </row>
    <row r="39" spans="2:12">
      <c r="B39" s="1455" t="s">
        <v>334</v>
      </c>
      <c r="C39" s="1456"/>
      <c r="D39" s="1456"/>
      <c r="E39" s="378"/>
      <c r="F39" s="378" t="s">
        <v>318</v>
      </c>
      <c r="G39" s="378" t="s">
        <v>317</v>
      </c>
      <c r="H39" s="378" t="s">
        <v>316</v>
      </c>
      <c r="I39" s="378" t="s">
        <v>333</v>
      </c>
      <c r="J39" s="377" t="s">
        <v>331</v>
      </c>
      <c r="K39" s="458"/>
      <c r="L39" s="376"/>
    </row>
    <row r="40" spans="2:12">
      <c r="B40" s="337" t="s">
        <v>313</v>
      </c>
      <c r="C40" s="336" t="s">
        <v>330</v>
      </c>
      <c r="D40" s="336" t="s">
        <v>309</v>
      </c>
      <c r="E40" s="336">
        <v>84</v>
      </c>
      <c r="F40" s="336">
        <v>3</v>
      </c>
      <c r="G40" s="336">
        <v>5</v>
      </c>
      <c r="H40" s="336">
        <v>33</v>
      </c>
      <c r="I40" s="336"/>
      <c r="J40" s="336"/>
      <c r="K40" s="335"/>
      <c r="L40" s="366">
        <f t="shared" ref="L40:L47" si="2">SUM(E40:J40)</f>
        <v>125</v>
      </c>
    </row>
    <row r="41" spans="2:12">
      <c r="B41" s="337"/>
      <c r="C41" s="336" t="s">
        <v>310</v>
      </c>
      <c r="D41" s="336" t="s">
        <v>309</v>
      </c>
      <c r="E41" s="336">
        <v>71</v>
      </c>
      <c r="F41" s="336">
        <v>3</v>
      </c>
      <c r="G41" s="336">
        <v>5</v>
      </c>
      <c r="H41" s="336">
        <v>33</v>
      </c>
      <c r="I41" s="336"/>
      <c r="J41" s="336"/>
      <c r="K41" s="335"/>
      <c r="L41" s="366">
        <f t="shared" si="2"/>
        <v>112</v>
      </c>
    </row>
    <row r="42" spans="2:12">
      <c r="B42" s="337"/>
      <c r="C42" s="336" t="s">
        <v>330</v>
      </c>
      <c r="D42" s="336" t="s">
        <v>308</v>
      </c>
      <c r="E42" s="336">
        <v>74</v>
      </c>
      <c r="F42" s="336">
        <v>3</v>
      </c>
      <c r="G42" s="336">
        <v>5</v>
      </c>
      <c r="H42" s="336">
        <v>33</v>
      </c>
      <c r="I42" s="336"/>
      <c r="J42" s="336"/>
      <c r="K42" s="335"/>
      <c r="L42" s="334">
        <f t="shared" si="2"/>
        <v>115</v>
      </c>
    </row>
    <row r="43" spans="2:12" ht="17.25" thickBot="1">
      <c r="B43" s="343"/>
      <c r="C43" s="332" t="s">
        <v>310</v>
      </c>
      <c r="D43" s="332" t="s">
        <v>308</v>
      </c>
      <c r="E43" s="332">
        <v>61</v>
      </c>
      <c r="F43" s="332">
        <v>3</v>
      </c>
      <c r="G43" s="332">
        <v>5</v>
      </c>
      <c r="H43" s="332">
        <v>33</v>
      </c>
      <c r="I43" s="332"/>
      <c r="J43" s="332"/>
      <c r="K43" s="459"/>
      <c r="L43" s="334">
        <f t="shared" si="2"/>
        <v>102</v>
      </c>
    </row>
    <row r="44" spans="2:12">
      <c r="B44" s="350" t="s">
        <v>312</v>
      </c>
      <c r="C44" s="341" t="s">
        <v>311</v>
      </c>
      <c r="D44" s="341" t="s">
        <v>309</v>
      </c>
      <c r="E44" s="341">
        <v>84</v>
      </c>
      <c r="F44" s="341"/>
      <c r="G44" s="341">
        <v>5</v>
      </c>
      <c r="H44" s="341">
        <v>28</v>
      </c>
      <c r="I44" s="341"/>
      <c r="J44" s="341"/>
      <c r="K44" s="359"/>
      <c r="L44" s="366">
        <f t="shared" si="2"/>
        <v>117</v>
      </c>
    </row>
    <row r="45" spans="2:12">
      <c r="B45" s="337"/>
      <c r="C45" s="336" t="s">
        <v>310</v>
      </c>
      <c r="D45" s="336" t="s">
        <v>309</v>
      </c>
      <c r="E45" s="336">
        <v>71</v>
      </c>
      <c r="F45" s="336"/>
      <c r="G45" s="336">
        <v>5</v>
      </c>
      <c r="H45" s="336">
        <v>28</v>
      </c>
      <c r="I45" s="336"/>
      <c r="J45" s="336"/>
      <c r="K45" s="335"/>
      <c r="L45" s="366">
        <f t="shared" si="2"/>
        <v>104</v>
      </c>
    </row>
    <row r="46" spans="2:12">
      <c r="B46" s="337"/>
      <c r="C46" s="336" t="s">
        <v>311</v>
      </c>
      <c r="D46" s="336" t="s">
        <v>308</v>
      </c>
      <c r="E46" s="336">
        <v>74</v>
      </c>
      <c r="F46" s="336"/>
      <c r="G46" s="336">
        <v>5</v>
      </c>
      <c r="H46" s="336">
        <v>28</v>
      </c>
      <c r="I46" s="336"/>
      <c r="J46" s="336"/>
      <c r="K46" s="335"/>
      <c r="L46" s="366">
        <f t="shared" si="2"/>
        <v>107</v>
      </c>
    </row>
    <row r="47" spans="2:12" ht="17.25" thickBot="1">
      <c r="B47" s="343"/>
      <c r="C47" s="332" t="s">
        <v>310</v>
      </c>
      <c r="D47" s="332" t="s">
        <v>308</v>
      </c>
      <c r="E47" s="332">
        <v>61</v>
      </c>
      <c r="F47" s="332"/>
      <c r="G47" s="332">
        <v>5</v>
      </c>
      <c r="H47" s="332">
        <v>28</v>
      </c>
      <c r="I47" s="332"/>
      <c r="J47" s="332"/>
      <c r="K47" s="459"/>
      <c r="L47" s="366">
        <f t="shared" si="2"/>
        <v>94</v>
      </c>
    </row>
    <row r="48" spans="2:12" ht="17.25" thickBot="1"/>
    <row r="49" spans="2:15">
      <c r="B49" s="1448" t="s">
        <v>332</v>
      </c>
      <c r="C49" s="1449"/>
      <c r="D49" s="1449"/>
      <c r="E49" s="378"/>
      <c r="F49" s="378" t="s">
        <v>318</v>
      </c>
      <c r="G49" s="378" t="s">
        <v>317</v>
      </c>
      <c r="H49" s="378" t="s">
        <v>316</v>
      </c>
      <c r="I49" s="378" t="s">
        <v>313</v>
      </c>
      <c r="J49" s="377" t="s">
        <v>331</v>
      </c>
      <c r="K49" s="458"/>
      <c r="L49" s="376"/>
    </row>
    <row r="50" spans="2:15">
      <c r="B50" s="337" t="s">
        <v>313</v>
      </c>
      <c r="C50" s="336" t="s">
        <v>330</v>
      </c>
      <c r="D50" s="336" t="s">
        <v>309</v>
      </c>
      <c r="E50" s="336">
        <v>79</v>
      </c>
      <c r="F50" s="336">
        <v>3</v>
      </c>
      <c r="G50" s="336">
        <v>5</v>
      </c>
      <c r="H50" s="336">
        <v>30</v>
      </c>
      <c r="I50" s="336">
        <v>5</v>
      </c>
      <c r="J50" s="336"/>
      <c r="K50" s="335"/>
      <c r="L50" s="334">
        <f t="shared" ref="L50:L57" si="3">SUM(E50:J50)</f>
        <v>122</v>
      </c>
    </row>
    <row r="51" spans="2:15">
      <c r="B51" s="337"/>
      <c r="C51" s="336" t="s">
        <v>310</v>
      </c>
      <c r="D51" s="336" t="s">
        <v>309</v>
      </c>
      <c r="E51" s="336">
        <v>64</v>
      </c>
      <c r="F51" s="336">
        <v>3</v>
      </c>
      <c r="G51" s="336">
        <v>5</v>
      </c>
      <c r="H51" s="336">
        <v>30</v>
      </c>
      <c r="I51" s="336">
        <v>5</v>
      </c>
      <c r="J51" s="336"/>
      <c r="K51" s="335"/>
      <c r="L51" s="334">
        <f t="shared" si="3"/>
        <v>107</v>
      </c>
    </row>
    <row r="52" spans="2:15">
      <c r="B52" s="337"/>
      <c r="C52" s="336" t="s">
        <v>330</v>
      </c>
      <c r="D52" s="336" t="s">
        <v>308</v>
      </c>
      <c r="E52" s="336">
        <v>77</v>
      </c>
      <c r="F52" s="336">
        <v>3</v>
      </c>
      <c r="G52" s="336">
        <v>5</v>
      </c>
      <c r="H52" s="336">
        <v>30</v>
      </c>
      <c r="I52" s="336">
        <v>5</v>
      </c>
      <c r="J52" s="336"/>
      <c r="K52" s="335"/>
      <c r="L52" s="366">
        <f t="shared" si="3"/>
        <v>120</v>
      </c>
    </row>
    <row r="53" spans="2:15" ht="17.25" thickBot="1">
      <c r="B53" s="343"/>
      <c r="C53" s="332" t="s">
        <v>310</v>
      </c>
      <c r="D53" s="332" t="s">
        <v>308</v>
      </c>
      <c r="E53" s="332">
        <v>62</v>
      </c>
      <c r="F53" s="332">
        <v>3</v>
      </c>
      <c r="G53" s="332">
        <v>5</v>
      </c>
      <c r="H53" s="332">
        <v>30</v>
      </c>
      <c r="I53" s="332">
        <v>5</v>
      </c>
      <c r="J53" s="332"/>
      <c r="K53" s="459"/>
      <c r="L53" s="366">
        <f t="shared" si="3"/>
        <v>105</v>
      </c>
    </row>
    <row r="54" spans="2:15">
      <c r="B54" s="350" t="s">
        <v>312</v>
      </c>
      <c r="C54" s="341" t="s">
        <v>311</v>
      </c>
      <c r="D54" s="341" t="s">
        <v>309</v>
      </c>
      <c r="E54" s="341">
        <v>79</v>
      </c>
      <c r="F54" s="341"/>
      <c r="G54" s="341">
        <v>5</v>
      </c>
      <c r="H54" s="341">
        <v>25</v>
      </c>
      <c r="I54" s="341"/>
      <c r="J54" s="341"/>
      <c r="K54" s="359"/>
      <c r="L54" s="334">
        <f t="shared" si="3"/>
        <v>109</v>
      </c>
    </row>
    <row r="55" spans="2:15">
      <c r="B55" s="337"/>
      <c r="C55" s="336" t="s">
        <v>310</v>
      </c>
      <c r="D55" s="336" t="s">
        <v>309</v>
      </c>
      <c r="E55" s="336">
        <v>59</v>
      </c>
      <c r="F55" s="336"/>
      <c r="G55" s="336">
        <v>5</v>
      </c>
      <c r="H55" s="336">
        <v>25</v>
      </c>
      <c r="I55" s="336"/>
      <c r="J55" s="336"/>
      <c r="K55" s="335"/>
      <c r="L55" s="334">
        <f t="shared" si="3"/>
        <v>89</v>
      </c>
    </row>
    <row r="56" spans="2:15">
      <c r="B56" s="337"/>
      <c r="C56" s="336" t="s">
        <v>311</v>
      </c>
      <c r="D56" s="336" t="s">
        <v>308</v>
      </c>
      <c r="E56" s="336">
        <v>77</v>
      </c>
      <c r="F56" s="336"/>
      <c r="G56" s="336">
        <v>5</v>
      </c>
      <c r="H56" s="336">
        <v>25</v>
      </c>
      <c r="I56" s="336"/>
      <c r="J56" s="336"/>
      <c r="K56" s="335"/>
      <c r="L56" s="366">
        <f t="shared" si="3"/>
        <v>107</v>
      </c>
    </row>
    <row r="57" spans="2:15" ht="17.25" thickBot="1">
      <c r="B57" s="343"/>
      <c r="C57" s="332" t="s">
        <v>310</v>
      </c>
      <c r="D57" s="332" t="s">
        <v>308</v>
      </c>
      <c r="E57" s="332">
        <v>54</v>
      </c>
      <c r="F57" s="332"/>
      <c r="G57" s="332">
        <v>5</v>
      </c>
      <c r="H57" s="332">
        <v>25</v>
      </c>
      <c r="I57" s="332"/>
      <c r="J57" s="332"/>
      <c r="K57" s="459"/>
      <c r="L57" s="334">
        <f t="shared" si="3"/>
        <v>84</v>
      </c>
    </row>
    <row r="60" spans="2:15" ht="17.25" thickBot="1">
      <c r="B60" s="363">
        <v>45798</v>
      </c>
    </row>
    <row r="61" spans="2:15" ht="27.75" customHeight="1" thickBot="1">
      <c r="B61" s="1458" t="s">
        <v>322</v>
      </c>
      <c r="C61" s="1459"/>
      <c r="D61" s="1460"/>
      <c r="E61" s="355" t="s">
        <v>319</v>
      </c>
      <c r="F61" s="354" t="s">
        <v>318</v>
      </c>
      <c r="G61" s="354" t="s">
        <v>317</v>
      </c>
      <c r="H61" s="354" t="s">
        <v>316</v>
      </c>
      <c r="I61" s="354"/>
      <c r="J61" s="353"/>
      <c r="K61" s="387"/>
      <c r="L61" s="351" t="s">
        <v>315</v>
      </c>
      <c r="N61" t="s">
        <v>329</v>
      </c>
    </row>
    <row r="62" spans="2:15">
      <c r="B62" s="1408" t="s">
        <v>313</v>
      </c>
      <c r="C62" s="1422" t="s">
        <v>311</v>
      </c>
      <c r="D62" s="359" t="s">
        <v>309</v>
      </c>
      <c r="E62" s="350">
        <v>84</v>
      </c>
      <c r="F62" s="341">
        <v>3</v>
      </c>
      <c r="G62" s="341">
        <v>5</v>
      </c>
      <c r="H62" s="341">
        <v>38</v>
      </c>
      <c r="I62" s="341"/>
      <c r="J62" s="341"/>
      <c r="K62" s="359"/>
      <c r="L62" s="348">
        <f t="shared" ref="L62:L73" si="4">SUM(E62:J62)</f>
        <v>130</v>
      </c>
      <c r="N62" t="s">
        <v>328</v>
      </c>
    </row>
    <row r="63" spans="2:15">
      <c r="B63" s="1429"/>
      <c r="C63" s="1413"/>
      <c r="D63" s="335" t="s">
        <v>308</v>
      </c>
      <c r="E63" s="337">
        <f>E62-6</f>
        <v>78</v>
      </c>
      <c r="F63" s="336">
        <v>3</v>
      </c>
      <c r="G63" s="336">
        <v>5</v>
      </c>
      <c r="H63" s="336">
        <v>38</v>
      </c>
      <c r="I63" s="336"/>
      <c r="J63" s="336"/>
      <c r="K63" s="335"/>
      <c r="L63" s="334">
        <f t="shared" si="4"/>
        <v>124</v>
      </c>
    </row>
    <row r="64" spans="2:15">
      <c r="B64" s="1429"/>
      <c r="C64" s="1413"/>
      <c r="D64" s="335" t="s">
        <v>307</v>
      </c>
      <c r="E64" s="337">
        <f>E62-10</f>
        <v>74</v>
      </c>
      <c r="F64" s="336">
        <v>3</v>
      </c>
      <c r="G64" s="336">
        <v>5</v>
      </c>
      <c r="H64" s="336">
        <v>38</v>
      </c>
      <c r="I64" s="336"/>
      <c r="J64" s="336"/>
      <c r="K64" s="335"/>
      <c r="L64" s="366">
        <f t="shared" si="4"/>
        <v>120</v>
      </c>
      <c r="N64" s="375"/>
      <c r="O64" t="s">
        <v>327</v>
      </c>
    </row>
    <row r="65" spans="2:12">
      <c r="B65" s="1429"/>
      <c r="C65" s="1413" t="s">
        <v>310</v>
      </c>
      <c r="D65" s="335" t="s">
        <v>309</v>
      </c>
      <c r="E65" s="337">
        <v>71</v>
      </c>
      <c r="F65" s="336">
        <v>3</v>
      </c>
      <c r="G65" s="336">
        <v>5</v>
      </c>
      <c r="H65" s="336">
        <v>38</v>
      </c>
      <c r="I65" s="336"/>
      <c r="J65" s="336"/>
      <c r="K65" s="335"/>
      <c r="L65" s="334">
        <f t="shared" si="4"/>
        <v>117</v>
      </c>
    </row>
    <row r="66" spans="2:12">
      <c r="B66" s="1429"/>
      <c r="C66" s="1413"/>
      <c r="D66" s="335" t="s">
        <v>308</v>
      </c>
      <c r="E66" s="337">
        <f>E65-6</f>
        <v>65</v>
      </c>
      <c r="F66" s="336">
        <v>3</v>
      </c>
      <c r="G66" s="336">
        <v>5</v>
      </c>
      <c r="H66" s="336">
        <v>38</v>
      </c>
      <c r="I66" s="336"/>
      <c r="J66" s="336"/>
      <c r="K66" s="335"/>
      <c r="L66" s="366">
        <f t="shared" si="4"/>
        <v>111</v>
      </c>
    </row>
    <row r="67" spans="2:12" ht="17.25" thickBot="1">
      <c r="B67" s="1430"/>
      <c r="C67" s="1457"/>
      <c r="D67" s="331" t="s">
        <v>307</v>
      </c>
      <c r="E67" s="337">
        <f>E65-10</f>
        <v>61</v>
      </c>
      <c r="F67" s="332">
        <v>3</v>
      </c>
      <c r="G67" s="332">
        <v>5</v>
      </c>
      <c r="H67" s="332">
        <v>38</v>
      </c>
      <c r="I67" s="332"/>
      <c r="J67" s="332"/>
      <c r="K67" s="331"/>
      <c r="L67" s="373">
        <f t="shared" si="4"/>
        <v>107</v>
      </c>
    </row>
    <row r="68" spans="2:12">
      <c r="B68" s="1428" t="s">
        <v>312</v>
      </c>
      <c r="C68" s="1461" t="s">
        <v>311</v>
      </c>
      <c r="D68" s="339" t="s">
        <v>309</v>
      </c>
      <c r="E68" s="346">
        <v>79</v>
      </c>
      <c r="F68" s="340"/>
      <c r="G68" s="340">
        <v>5</v>
      </c>
      <c r="H68" s="340">
        <v>33</v>
      </c>
      <c r="I68" s="340"/>
      <c r="J68" s="340"/>
      <c r="K68" s="339"/>
      <c r="L68" s="338">
        <f t="shared" si="4"/>
        <v>117</v>
      </c>
    </row>
    <row r="69" spans="2:12">
      <c r="B69" s="1429"/>
      <c r="C69" s="1413"/>
      <c r="D69" s="335" t="s">
        <v>308</v>
      </c>
      <c r="E69" s="337">
        <f>E68-6</f>
        <v>73</v>
      </c>
      <c r="F69" s="336"/>
      <c r="G69" s="336">
        <v>5</v>
      </c>
      <c r="H69" s="336">
        <v>33</v>
      </c>
      <c r="I69" s="336"/>
      <c r="J69" s="336"/>
      <c r="K69" s="335"/>
      <c r="L69" s="334">
        <f t="shared" si="4"/>
        <v>111</v>
      </c>
    </row>
    <row r="70" spans="2:12">
      <c r="B70" s="1429"/>
      <c r="C70" s="1413"/>
      <c r="D70" s="335" t="s">
        <v>307</v>
      </c>
      <c r="E70" s="337">
        <f>E68-10</f>
        <v>69</v>
      </c>
      <c r="F70" s="336"/>
      <c r="G70" s="336">
        <v>5</v>
      </c>
      <c r="H70" s="336">
        <v>33</v>
      </c>
      <c r="I70" s="336"/>
      <c r="J70" s="336"/>
      <c r="K70" s="335"/>
      <c r="L70" s="366">
        <f t="shared" si="4"/>
        <v>107</v>
      </c>
    </row>
    <row r="71" spans="2:12">
      <c r="B71" s="1429"/>
      <c r="C71" s="1413" t="s">
        <v>310</v>
      </c>
      <c r="D71" s="335" t="s">
        <v>309</v>
      </c>
      <c r="E71" s="337">
        <v>68</v>
      </c>
      <c r="F71" s="336"/>
      <c r="G71" s="336">
        <v>5</v>
      </c>
      <c r="H71" s="336">
        <v>33</v>
      </c>
      <c r="I71" s="336"/>
      <c r="J71" s="336"/>
      <c r="K71" s="335"/>
      <c r="L71" s="366">
        <f t="shared" si="4"/>
        <v>106</v>
      </c>
    </row>
    <row r="72" spans="2:12">
      <c r="B72" s="1429"/>
      <c r="C72" s="1413"/>
      <c r="D72" s="335" t="s">
        <v>308</v>
      </c>
      <c r="E72" s="337">
        <f>E71-6</f>
        <v>62</v>
      </c>
      <c r="F72" s="336"/>
      <c r="G72" s="336">
        <v>5</v>
      </c>
      <c r="H72" s="336">
        <v>33</v>
      </c>
      <c r="I72" s="336"/>
      <c r="J72" s="336"/>
      <c r="K72" s="335"/>
      <c r="L72" s="366">
        <f t="shared" si="4"/>
        <v>100</v>
      </c>
    </row>
    <row r="73" spans="2:12" ht="17.25" thickBot="1">
      <c r="B73" s="1430"/>
      <c r="C73" s="1457"/>
      <c r="D73" s="331" t="s">
        <v>307</v>
      </c>
      <c r="E73" s="343">
        <f>E71-10</f>
        <v>58</v>
      </c>
      <c r="F73" s="332"/>
      <c r="G73" s="332">
        <v>5</v>
      </c>
      <c r="H73" s="332">
        <v>33</v>
      </c>
      <c r="I73" s="332"/>
      <c r="J73" s="332"/>
      <c r="K73" s="331"/>
      <c r="L73" s="373">
        <f t="shared" si="4"/>
        <v>96</v>
      </c>
    </row>
    <row r="74" spans="2:12" ht="17.25" thickBot="1"/>
    <row r="75" spans="2:12" ht="27" customHeight="1" thickBot="1">
      <c r="B75" s="1462" t="s">
        <v>320</v>
      </c>
      <c r="C75" s="1463"/>
      <c r="D75" s="1464"/>
      <c r="E75" s="372" t="s">
        <v>319</v>
      </c>
      <c r="F75" s="371" t="s">
        <v>318</v>
      </c>
      <c r="G75" s="371" t="s">
        <v>317</v>
      </c>
      <c r="H75" s="371" t="s">
        <v>316</v>
      </c>
      <c r="I75" s="371" t="s">
        <v>313</v>
      </c>
      <c r="J75" s="370"/>
      <c r="K75" s="384"/>
      <c r="L75" s="369" t="s">
        <v>315</v>
      </c>
    </row>
    <row r="76" spans="2:12">
      <c r="B76" s="1428" t="s">
        <v>313</v>
      </c>
      <c r="C76" s="1420" t="s">
        <v>311</v>
      </c>
      <c r="D76" s="339" t="s">
        <v>309</v>
      </c>
      <c r="E76" s="346">
        <v>84</v>
      </c>
      <c r="F76" s="340">
        <v>3</v>
      </c>
      <c r="G76" s="340">
        <v>5</v>
      </c>
      <c r="H76" s="340">
        <v>35</v>
      </c>
      <c r="I76" s="340">
        <v>5</v>
      </c>
      <c r="J76" s="340"/>
      <c r="K76" s="339"/>
      <c r="L76" s="368">
        <f t="shared" ref="L76:L87" si="5">SUM(E76:J76)</f>
        <v>132</v>
      </c>
    </row>
    <row r="77" spans="2:12">
      <c r="B77" s="1429"/>
      <c r="C77" s="1421"/>
      <c r="D77" s="335" t="s">
        <v>308</v>
      </c>
      <c r="E77" s="337">
        <v>77</v>
      </c>
      <c r="F77" s="336">
        <v>3</v>
      </c>
      <c r="G77" s="336">
        <v>5</v>
      </c>
      <c r="H77" s="336">
        <v>35</v>
      </c>
      <c r="I77" s="336">
        <v>5</v>
      </c>
      <c r="J77" s="336"/>
      <c r="K77" s="335"/>
      <c r="L77" s="366">
        <f t="shared" si="5"/>
        <v>125</v>
      </c>
    </row>
    <row r="78" spans="2:12">
      <c r="B78" s="1429"/>
      <c r="C78" s="1422"/>
      <c r="D78" s="335" t="s">
        <v>307</v>
      </c>
      <c r="E78" s="337">
        <v>52</v>
      </c>
      <c r="F78" s="336">
        <v>3</v>
      </c>
      <c r="G78" s="336">
        <v>5</v>
      </c>
      <c r="H78" s="336">
        <v>20</v>
      </c>
      <c r="I78" s="336">
        <v>5</v>
      </c>
      <c r="J78" s="336"/>
      <c r="K78" s="335"/>
      <c r="L78" s="334">
        <f t="shared" si="5"/>
        <v>85</v>
      </c>
    </row>
    <row r="79" spans="2:12">
      <c r="B79" s="1429"/>
      <c r="C79" s="1446" t="s">
        <v>310</v>
      </c>
      <c r="D79" s="335" t="s">
        <v>309</v>
      </c>
      <c r="E79" s="337">
        <v>69</v>
      </c>
      <c r="F79" s="336">
        <v>3</v>
      </c>
      <c r="G79" s="336">
        <v>5</v>
      </c>
      <c r="H79" s="336">
        <v>35</v>
      </c>
      <c r="I79" s="336">
        <v>5</v>
      </c>
      <c r="J79" s="336"/>
      <c r="K79" s="335"/>
      <c r="L79" s="334">
        <f t="shared" si="5"/>
        <v>117</v>
      </c>
    </row>
    <row r="80" spans="2:12">
      <c r="B80" s="1429"/>
      <c r="C80" s="1421"/>
      <c r="D80" s="335" t="s">
        <v>308</v>
      </c>
      <c r="E80" s="337">
        <v>62</v>
      </c>
      <c r="F80" s="336">
        <v>3</v>
      </c>
      <c r="G80" s="336">
        <v>5</v>
      </c>
      <c r="H80" s="336">
        <v>35</v>
      </c>
      <c r="I80" s="336">
        <v>5</v>
      </c>
      <c r="J80" s="336"/>
      <c r="K80" s="335"/>
      <c r="L80" s="334">
        <f t="shared" si="5"/>
        <v>110</v>
      </c>
    </row>
    <row r="81" spans="2:12" ht="17.25" thickBot="1">
      <c r="B81" s="1430"/>
      <c r="C81" s="1447"/>
      <c r="D81" s="331" t="s">
        <v>307</v>
      </c>
      <c r="E81" s="343">
        <v>37</v>
      </c>
      <c r="F81" s="332">
        <v>3</v>
      </c>
      <c r="G81" s="332">
        <v>5</v>
      </c>
      <c r="H81" s="332">
        <v>20</v>
      </c>
      <c r="I81" s="332">
        <v>5</v>
      </c>
      <c r="J81" s="332"/>
      <c r="K81" s="331"/>
      <c r="L81" s="330">
        <f t="shared" si="5"/>
        <v>70</v>
      </c>
    </row>
    <row r="82" spans="2:12">
      <c r="B82" s="1406" t="s">
        <v>312</v>
      </c>
      <c r="C82" s="1420" t="s">
        <v>311</v>
      </c>
      <c r="D82" s="339" t="s">
        <v>309</v>
      </c>
      <c r="E82" s="346">
        <v>84</v>
      </c>
      <c r="F82" s="340"/>
      <c r="G82" s="340">
        <v>5</v>
      </c>
      <c r="H82" s="340">
        <v>30</v>
      </c>
      <c r="I82" s="340"/>
      <c r="J82" s="340"/>
      <c r="K82" s="339"/>
      <c r="L82" s="368">
        <f t="shared" si="5"/>
        <v>119</v>
      </c>
    </row>
    <row r="83" spans="2:12">
      <c r="B83" s="1407"/>
      <c r="C83" s="1421"/>
      <c r="D83" s="335" t="s">
        <v>308</v>
      </c>
      <c r="E83" s="337">
        <v>77</v>
      </c>
      <c r="F83" s="336"/>
      <c r="G83" s="336">
        <v>5</v>
      </c>
      <c r="H83" s="336">
        <v>30</v>
      </c>
      <c r="I83" s="336"/>
      <c r="J83" s="336"/>
      <c r="K83" s="335"/>
      <c r="L83" s="366">
        <f t="shared" si="5"/>
        <v>112</v>
      </c>
    </row>
    <row r="84" spans="2:12">
      <c r="B84" s="1407"/>
      <c r="C84" s="1422"/>
      <c r="D84" s="335" t="s">
        <v>307</v>
      </c>
      <c r="E84" s="337">
        <v>52</v>
      </c>
      <c r="F84" s="336"/>
      <c r="G84" s="336">
        <v>5</v>
      </c>
      <c r="H84" s="336">
        <v>15</v>
      </c>
      <c r="I84" s="336"/>
      <c r="J84" s="336"/>
      <c r="K84" s="335"/>
      <c r="L84" s="334">
        <f t="shared" si="5"/>
        <v>72</v>
      </c>
    </row>
    <row r="85" spans="2:12">
      <c r="B85" s="1407"/>
      <c r="C85" s="1446" t="s">
        <v>310</v>
      </c>
      <c r="D85" s="335" t="s">
        <v>309</v>
      </c>
      <c r="E85" s="337">
        <v>64</v>
      </c>
      <c r="F85" s="336"/>
      <c r="G85" s="336">
        <v>5</v>
      </c>
      <c r="H85" s="336">
        <v>30</v>
      </c>
      <c r="I85" s="336"/>
      <c r="J85" s="336"/>
      <c r="K85" s="335"/>
      <c r="L85" s="334">
        <f t="shared" si="5"/>
        <v>99</v>
      </c>
    </row>
    <row r="86" spans="2:12">
      <c r="B86" s="1407"/>
      <c r="C86" s="1421"/>
      <c r="D86" s="335" t="s">
        <v>308</v>
      </c>
      <c r="E86" s="337">
        <v>57</v>
      </c>
      <c r="F86" s="336"/>
      <c r="G86" s="336">
        <v>5</v>
      </c>
      <c r="H86" s="336">
        <v>30</v>
      </c>
      <c r="I86" s="336"/>
      <c r="J86" s="336"/>
      <c r="K86" s="335"/>
      <c r="L86" s="334">
        <f t="shared" si="5"/>
        <v>92</v>
      </c>
    </row>
    <row r="87" spans="2:12" ht="17.25" thickBot="1">
      <c r="B87" s="1465"/>
      <c r="C87" s="1447"/>
      <c r="D87" s="331" t="s">
        <v>307</v>
      </c>
      <c r="E87" s="343">
        <f>37-5</f>
        <v>32</v>
      </c>
      <c r="F87" s="332"/>
      <c r="G87" s="332">
        <v>5</v>
      </c>
      <c r="H87" s="332">
        <v>15</v>
      </c>
      <c r="I87" s="332"/>
      <c r="J87" s="332"/>
      <c r="K87" s="331"/>
      <c r="L87" s="330">
        <f t="shared" si="5"/>
        <v>52</v>
      </c>
    </row>
    <row r="90" spans="2:12" ht="17.25" thickBot="1">
      <c r="B90" s="363">
        <v>45803</v>
      </c>
    </row>
    <row r="91" spans="2:12" ht="21" thickBot="1">
      <c r="B91" s="1458" t="s">
        <v>322</v>
      </c>
      <c r="C91" s="1459"/>
      <c r="D91" s="1460"/>
      <c r="E91" s="355" t="s">
        <v>319</v>
      </c>
      <c r="F91" s="354" t="s">
        <v>318</v>
      </c>
      <c r="G91" s="354" t="s">
        <v>317</v>
      </c>
      <c r="H91" s="354" t="s">
        <v>316</v>
      </c>
      <c r="I91" s="354"/>
      <c r="J91" s="353"/>
      <c r="K91" s="387"/>
      <c r="L91" s="351" t="s">
        <v>315</v>
      </c>
    </row>
    <row r="92" spans="2:12">
      <c r="B92" s="1408" t="s">
        <v>313</v>
      </c>
      <c r="C92" s="1422" t="s">
        <v>311</v>
      </c>
      <c r="D92" s="359" t="s">
        <v>309</v>
      </c>
      <c r="E92" s="346">
        <v>84</v>
      </c>
      <c r="F92" s="340">
        <v>3</v>
      </c>
      <c r="G92" s="340">
        <v>5</v>
      </c>
      <c r="H92" s="340">
        <v>38</v>
      </c>
      <c r="I92" s="340"/>
      <c r="J92" s="340"/>
      <c r="K92" s="339"/>
      <c r="L92" s="338">
        <f t="shared" ref="L92:L103" si="6">SUM(E92:J92)</f>
        <v>130</v>
      </c>
    </row>
    <row r="93" spans="2:12">
      <c r="B93" s="1429"/>
      <c r="C93" s="1413"/>
      <c r="D93" s="335" t="s">
        <v>308</v>
      </c>
      <c r="E93" s="337">
        <f>E92-15</f>
        <v>69</v>
      </c>
      <c r="F93" s="336">
        <v>3</v>
      </c>
      <c r="G93" s="336">
        <v>5</v>
      </c>
      <c r="H93" s="336">
        <v>38</v>
      </c>
      <c r="I93" s="336"/>
      <c r="J93" s="336"/>
      <c r="K93" s="335"/>
      <c r="L93" s="334">
        <f t="shared" si="6"/>
        <v>115</v>
      </c>
    </row>
    <row r="94" spans="2:12" ht="17.25" thickBot="1">
      <c r="B94" s="1429"/>
      <c r="C94" s="1413"/>
      <c r="D94" s="335" t="s">
        <v>307</v>
      </c>
      <c r="E94" s="343">
        <f>E92-15</f>
        <v>69</v>
      </c>
      <c r="F94" s="332">
        <v>3</v>
      </c>
      <c r="G94" s="332">
        <v>5</v>
      </c>
      <c r="H94" s="332">
        <v>38</v>
      </c>
      <c r="I94" s="332"/>
      <c r="J94" s="332"/>
      <c r="K94" s="331"/>
      <c r="L94" s="373">
        <f t="shared" si="6"/>
        <v>115</v>
      </c>
    </row>
    <row r="95" spans="2:12">
      <c r="B95" s="1429"/>
      <c r="C95" s="1413" t="s">
        <v>310</v>
      </c>
      <c r="D95" s="335" t="s">
        <v>309</v>
      </c>
      <c r="E95" s="346">
        <v>71</v>
      </c>
      <c r="F95" s="340">
        <v>3</v>
      </c>
      <c r="G95" s="340">
        <v>5</v>
      </c>
      <c r="H95" s="340">
        <v>38</v>
      </c>
      <c r="I95" s="340"/>
      <c r="J95" s="340"/>
      <c r="K95" s="339"/>
      <c r="L95" s="338">
        <f t="shared" si="6"/>
        <v>117</v>
      </c>
    </row>
    <row r="96" spans="2:12">
      <c r="B96" s="1429"/>
      <c r="C96" s="1413"/>
      <c r="D96" s="335" t="s">
        <v>308</v>
      </c>
      <c r="E96" s="337">
        <f>E95-15</f>
        <v>56</v>
      </c>
      <c r="F96" s="336">
        <v>3</v>
      </c>
      <c r="G96" s="336">
        <v>5</v>
      </c>
      <c r="H96" s="336">
        <v>38</v>
      </c>
      <c r="I96" s="336"/>
      <c r="J96" s="336"/>
      <c r="K96" s="335"/>
      <c r="L96" s="374">
        <f t="shared" si="6"/>
        <v>102</v>
      </c>
    </row>
    <row r="97" spans="2:12" ht="17.25" thickBot="1">
      <c r="B97" s="1430"/>
      <c r="C97" s="1457"/>
      <c r="D97" s="331" t="s">
        <v>307</v>
      </c>
      <c r="E97" s="343">
        <f>E95-15</f>
        <v>56</v>
      </c>
      <c r="F97" s="332">
        <v>3</v>
      </c>
      <c r="G97" s="332">
        <v>5</v>
      </c>
      <c r="H97" s="332">
        <v>38</v>
      </c>
      <c r="I97" s="332"/>
      <c r="J97" s="332"/>
      <c r="K97" s="331"/>
      <c r="L97" s="373">
        <f t="shared" si="6"/>
        <v>102</v>
      </c>
    </row>
    <row r="98" spans="2:12">
      <c r="B98" s="1428" t="s">
        <v>312</v>
      </c>
      <c r="C98" s="1461" t="s">
        <v>311</v>
      </c>
      <c r="D98" s="339" t="s">
        <v>309</v>
      </c>
      <c r="E98" s="346">
        <v>84</v>
      </c>
      <c r="F98" s="340"/>
      <c r="G98" s="340">
        <v>5</v>
      </c>
      <c r="H98" s="340">
        <v>33</v>
      </c>
      <c r="I98" s="340"/>
      <c r="J98" s="340"/>
      <c r="K98" s="339"/>
      <c r="L98" s="368">
        <f t="shared" si="6"/>
        <v>122</v>
      </c>
    </row>
    <row r="99" spans="2:12">
      <c r="B99" s="1429"/>
      <c r="C99" s="1413"/>
      <c r="D99" s="335" t="s">
        <v>308</v>
      </c>
      <c r="E99" s="337">
        <f>E98-15</f>
        <v>69</v>
      </c>
      <c r="F99" s="336"/>
      <c r="G99" s="336">
        <v>5</v>
      </c>
      <c r="H99" s="336">
        <v>33</v>
      </c>
      <c r="I99" s="336"/>
      <c r="J99" s="336"/>
      <c r="K99" s="335"/>
      <c r="L99" s="334">
        <f t="shared" si="6"/>
        <v>107</v>
      </c>
    </row>
    <row r="100" spans="2:12" ht="17.25" thickBot="1">
      <c r="B100" s="1429"/>
      <c r="C100" s="1413"/>
      <c r="D100" s="335" t="s">
        <v>307</v>
      </c>
      <c r="E100" s="343">
        <f>E98-15</f>
        <v>69</v>
      </c>
      <c r="F100" s="332"/>
      <c r="G100" s="332">
        <v>5</v>
      </c>
      <c r="H100" s="332">
        <v>33</v>
      </c>
      <c r="I100" s="332"/>
      <c r="J100" s="332"/>
      <c r="K100" s="331"/>
      <c r="L100" s="373">
        <f t="shared" si="6"/>
        <v>107</v>
      </c>
    </row>
    <row r="101" spans="2:12">
      <c r="B101" s="1429"/>
      <c r="C101" s="1413" t="s">
        <v>310</v>
      </c>
      <c r="D101" s="335" t="s">
        <v>309</v>
      </c>
      <c r="E101" s="346">
        <v>71</v>
      </c>
      <c r="F101" s="340"/>
      <c r="G101" s="340">
        <v>5</v>
      </c>
      <c r="H101" s="340">
        <v>33</v>
      </c>
      <c r="I101" s="340"/>
      <c r="J101" s="340"/>
      <c r="K101" s="339"/>
      <c r="L101" s="368">
        <f t="shared" si="6"/>
        <v>109</v>
      </c>
    </row>
    <row r="102" spans="2:12">
      <c r="B102" s="1429"/>
      <c r="C102" s="1413"/>
      <c r="D102" s="335" t="s">
        <v>308</v>
      </c>
      <c r="E102" s="337">
        <f>E101-15</f>
        <v>56</v>
      </c>
      <c r="F102" s="336"/>
      <c r="G102" s="336">
        <v>5</v>
      </c>
      <c r="H102" s="336">
        <v>33</v>
      </c>
      <c r="I102" s="336"/>
      <c r="J102" s="336"/>
      <c r="K102" s="335"/>
      <c r="L102" s="366">
        <f t="shared" si="6"/>
        <v>94</v>
      </c>
    </row>
    <row r="103" spans="2:12" ht="17.25" thickBot="1">
      <c r="B103" s="1430"/>
      <c r="C103" s="1457"/>
      <c r="D103" s="331" t="s">
        <v>307</v>
      </c>
      <c r="E103" s="343">
        <f>E101-15</f>
        <v>56</v>
      </c>
      <c r="F103" s="332"/>
      <c r="G103" s="332">
        <v>5</v>
      </c>
      <c r="H103" s="332">
        <v>33</v>
      </c>
      <c r="I103" s="332"/>
      <c r="J103" s="332"/>
      <c r="K103" s="331"/>
      <c r="L103" s="373">
        <f t="shared" si="6"/>
        <v>94</v>
      </c>
    </row>
    <row r="104" spans="2:12" ht="17.25" thickBot="1"/>
    <row r="105" spans="2:12" ht="21" thickBot="1">
      <c r="B105" s="1462" t="s">
        <v>320</v>
      </c>
      <c r="C105" s="1463"/>
      <c r="D105" s="1464"/>
      <c r="E105" s="372" t="s">
        <v>319</v>
      </c>
      <c r="F105" s="371" t="s">
        <v>318</v>
      </c>
      <c r="G105" s="371" t="s">
        <v>317</v>
      </c>
      <c r="H105" s="371" t="s">
        <v>316</v>
      </c>
      <c r="I105" s="371" t="s">
        <v>313</v>
      </c>
      <c r="J105" s="370"/>
      <c r="K105" s="384"/>
      <c r="L105" s="369" t="s">
        <v>315</v>
      </c>
    </row>
    <row r="106" spans="2:12">
      <c r="B106" s="1428" t="s">
        <v>313</v>
      </c>
      <c r="C106" s="1420" t="s">
        <v>311</v>
      </c>
      <c r="D106" s="339" t="s">
        <v>309</v>
      </c>
      <c r="E106" s="346">
        <v>84</v>
      </c>
      <c r="F106" s="340">
        <v>3</v>
      </c>
      <c r="G106" s="340">
        <v>5</v>
      </c>
      <c r="H106" s="340">
        <v>35</v>
      </c>
      <c r="I106" s="340">
        <v>5</v>
      </c>
      <c r="J106" s="340"/>
      <c r="K106" s="339"/>
      <c r="L106" s="368">
        <f t="shared" ref="L106:L117" si="7">SUM(E106:J106)</f>
        <v>132</v>
      </c>
    </row>
    <row r="107" spans="2:12">
      <c r="B107" s="1429"/>
      <c r="C107" s="1421"/>
      <c r="D107" s="335" t="s">
        <v>308</v>
      </c>
      <c r="E107" s="337">
        <v>77</v>
      </c>
      <c r="F107" s="336">
        <v>3</v>
      </c>
      <c r="G107" s="336">
        <v>5</v>
      </c>
      <c r="H107" s="336">
        <v>35</v>
      </c>
      <c r="I107" s="336">
        <v>5</v>
      </c>
      <c r="J107" s="336"/>
      <c r="K107" s="335"/>
      <c r="L107" s="366">
        <f t="shared" si="7"/>
        <v>125</v>
      </c>
    </row>
    <row r="108" spans="2:12" ht="17.25" thickBot="1">
      <c r="B108" s="1429"/>
      <c r="C108" s="1422"/>
      <c r="D108" s="335" t="s">
        <v>307</v>
      </c>
      <c r="E108" s="343">
        <v>52</v>
      </c>
      <c r="F108" s="332">
        <v>3</v>
      </c>
      <c r="G108" s="332">
        <v>5</v>
      </c>
      <c r="H108" s="332">
        <v>20</v>
      </c>
      <c r="I108" s="332">
        <v>5</v>
      </c>
      <c r="J108" s="332"/>
      <c r="K108" s="331"/>
      <c r="L108" s="330">
        <f t="shared" si="7"/>
        <v>85</v>
      </c>
    </row>
    <row r="109" spans="2:12">
      <c r="B109" s="1429"/>
      <c r="C109" s="1446" t="s">
        <v>310</v>
      </c>
      <c r="D109" s="335" t="s">
        <v>309</v>
      </c>
      <c r="E109" s="346">
        <v>69</v>
      </c>
      <c r="F109" s="340">
        <v>3</v>
      </c>
      <c r="G109" s="340">
        <v>5</v>
      </c>
      <c r="H109" s="340">
        <v>35</v>
      </c>
      <c r="I109" s="340">
        <v>5</v>
      </c>
      <c r="J109" s="340"/>
      <c r="K109" s="339"/>
      <c r="L109" s="338">
        <f t="shared" si="7"/>
        <v>117</v>
      </c>
    </row>
    <row r="110" spans="2:12">
      <c r="B110" s="1429"/>
      <c r="C110" s="1421"/>
      <c r="D110" s="335" t="s">
        <v>308</v>
      </c>
      <c r="E110" s="337">
        <v>62</v>
      </c>
      <c r="F110" s="336">
        <v>3</v>
      </c>
      <c r="G110" s="336">
        <v>5</v>
      </c>
      <c r="H110" s="336">
        <v>35</v>
      </c>
      <c r="I110" s="336">
        <v>5</v>
      </c>
      <c r="J110" s="336"/>
      <c r="K110" s="335"/>
      <c r="L110" s="366">
        <f t="shared" si="7"/>
        <v>110</v>
      </c>
    </row>
    <row r="111" spans="2:12" ht="17.25" thickBot="1">
      <c r="B111" s="1430"/>
      <c r="C111" s="1447"/>
      <c r="D111" s="331" t="s">
        <v>307</v>
      </c>
      <c r="E111" s="343">
        <v>37</v>
      </c>
      <c r="F111" s="332">
        <v>3</v>
      </c>
      <c r="G111" s="332">
        <v>5</v>
      </c>
      <c r="H111" s="332">
        <v>20</v>
      </c>
      <c r="I111" s="332">
        <v>5</v>
      </c>
      <c r="J111" s="332"/>
      <c r="K111" s="331"/>
      <c r="L111" s="330">
        <f t="shared" si="7"/>
        <v>70</v>
      </c>
    </row>
    <row r="112" spans="2:12">
      <c r="B112" s="1406" t="s">
        <v>312</v>
      </c>
      <c r="C112" s="1420" t="s">
        <v>311</v>
      </c>
      <c r="D112" s="339" t="s">
        <v>309</v>
      </c>
      <c r="E112" s="346">
        <v>84</v>
      </c>
      <c r="F112" s="340"/>
      <c r="G112" s="340">
        <v>5</v>
      </c>
      <c r="H112" s="340">
        <v>30</v>
      </c>
      <c r="I112" s="340"/>
      <c r="J112" s="340"/>
      <c r="K112" s="339"/>
      <c r="L112" s="367">
        <f t="shared" si="7"/>
        <v>119</v>
      </c>
    </row>
    <row r="113" spans="2:13">
      <c r="B113" s="1407"/>
      <c r="C113" s="1421"/>
      <c r="D113" s="335" t="s">
        <v>308</v>
      </c>
      <c r="E113" s="337">
        <v>77</v>
      </c>
      <c r="F113" s="336"/>
      <c r="G113" s="336">
        <v>5</v>
      </c>
      <c r="H113" s="336">
        <v>30</v>
      </c>
      <c r="I113" s="336"/>
      <c r="J113" s="336"/>
      <c r="K113" s="335"/>
      <c r="L113" s="366">
        <f t="shared" si="7"/>
        <v>112</v>
      </c>
    </row>
    <row r="114" spans="2:13" ht="17.25" thickBot="1">
      <c r="B114" s="1407"/>
      <c r="C114" s="1422"/>
      <c r="D114" s="335" t="s">
        <v>307</v>
      </c>
      <c r="E114" s="343">
        <v>52</v>
      </c>
      <c r="F114" s="332"/>
      <c r="G114" s="332">
        <v>5</v>
      </c>
      <c r="H114" s="332">
        <v>15</v>
      </c>
      <c r="I114" s="332"/>
      <c r="J114" s="332"/>
      <c r="K114" s="331"/>
      <c r="L114" s="330">
        <f t="shared" si="7"/>
        <v>72</v>
      </c>
    </row>
    <row r="115" spans="2:13">
      <c r="B115" s="1407"/>
      <c r="C115" s="1446" t="s">
        <v>310</v>
      </c>
      <c r="D115" s="335" t="s">
        <v>309</v>
      </c>
      <c r="E115" s="346">
        <v>64</v>
      </c>
      <c r="F115" s="340"/>
      <c r="G115" s="340">
        <v>5</v>
      </c>
      <c r="H115" s="340">
        <v>30</v>
      </c>
      <c r="I115" s="340"/>
      <c r="J115" s="340"/>
      <c r="K115" s="339"/>
      <c r="L115" s="338">
        <f t="shared" si="7"/>
        <v>99</v>
      </c>
    </row>
    <row r="116" spans="2:13">
      <c r="B116" s="1407"/>
      <c r="C116" s="1421"/>
      <c r="D116" s="335" t="s">
        <v>308</v>
      </c>
      <c r="E116" s="337">
        <v>57</v>
      </c>
      <c r="F116" s="336"/>
      <c r="G116" s="336">
        <v>5</v>
      </c>
      <c r="H116" s="336">
        <v>30</v>
      </c>
      <c r="I116" s="336"/>
      <c r="J116" s="336"/>
      <c r="K116" s="335"/>
      <c r="L116" s="334">
        <f t="shared" si="7"/>
        <v>92</v>
      </c>
    </row>
    <row r="117" spans="2:13" ht="17.25" thickBot="1">
      <c r="B117" s="1465"/>
      <c r="C117" s="1447"/>
      <c r="D117" s="331" t="s">
        <v>307</v>
      </c>
      <c r="E117" s="343">
        <f>37-5</f>
        <v>32</v>
      </c>
      <c r="F117" s="332"/>
      <c r="G117" s="332">
        <v>5</v>
      </c>
      <c r="H117" s="332">
        <v>15</v>
      </c>
      <c r="I117" s="332"/>
      <c r="J117" s="332"/>
      <c r="K117" s="331"/>
      <c r="L117" s="330">
        <f t="shared" si="7"/>
        <v>52</v>
      </c>
    </row>
    <row r="120" spans="2:13" ht="17.25" thickBot="1">
      <c r="B120" s="363">
        <v>45811</v>
      </c>
    </row>
    <row r="121" spans="2:13" ht="21" thickBot="1">
      <c r="B121" s="1458" t="s">
        <v>322</v>
      </c>
      <c r="C121" s="1459"/>
      <c r="D121" s="1460"/>
      <c r="E121" s="355" t="s">
        <v>319</v>
      </c>
      <c r="F121" s="354" t="s">
        <v>318</v>
      </c>
      <c r="G121" s="354" t="s">
        <v>317</v>
      </c>
      <c r="H121" s="354" t="s">
        <v>316</v>
      </c>
      <c r="I121" s="354"/>
      <c r="J121" s="353"/>
      <c r="K121" s="387"/>
      <c r="L121" s="360" t="s">
        <v>315</v>
      </c>
      <c r="M121" s="351" t="s">
        <v>314</v>
      </c>
    </row>
    <row r="122" spans="2:13">
      <c r="B122" s="1408" t="s">
        <v>313</v>
      </c>
      <c r="C122" s="1422" t="s">
        <v>311</v>
      </c>
      <c r="D122" s="359" t="s">
        <v>309</v>
      </c>
      <c r="E122" s="350">
        <v>84</v>
      </c>
      <c r="F122" s="341">
        <v>3</v>
      </c>
      <c r="G122" s="341">
        <v>5</v>
      </c>
      <c r="H122" s="341">
        <f>9+5+32</f>
        <v>46</v>
      </c>
      <c r="I122" s="341"/>
      <c r="J122" s="341"/>
      <c r="K122" s="359"/>
      <c r="L122" s="349">
        <f t="shared" ref="L122:L133" si="8">SUM(E122:J122)</f>
        <v>138</v>
      </c>
      <c r="M122" s="348">
        <f t="shared" ref="M122:M133" si="9">L122-L136</f>
        <v>13</v>
      </c>
    </row>
    <row r="123" spans="2:13">
      <c r="B123" s="1429"/>
      <c r="C123" s="1413"/>
      <c r="D123" s="335" t="s">
        <v>308</v>
      </c>
      <c r="E123" s="337">
        <f>E122-15</f>
        <v>69</v>
      </c>
      <c r="F123" s="336">
        <v>3</v>
      </c>
      <c r="G123" s="336">
        <v>5</v>
      </c>
      <c r="H123" s="336">
        <f>H122</f>
        <v>46</v>
      </c>
      <c r="I123" s="336"/>
      <c r="J123" s="336"/>
      <c r="K123" s="335"/>
      <c r="L123" s="344">
        <f t="shared" si="8"/>
        <v>123</v>
      </c>
      <c r="M123" s="334">
        <f t="shared" si="9"/>
        <v>8</v>
      </c>
    </row>
    <row r="124" spans="2:13" ht="17.25" thickBot="1">
      <c r="B124" s="1429"/>
      <c r="C124" s="1413"/>
      <c r="D124" s="335" t="s">
        <v>307</v>
      </c>
      <c r="E124" s="343">
        <f>E122-15</f>
        <v>69</v>
      </c>
      <c r="F124" s="332">
        <v>3</v>
      </c>
      <c r="G124" s="332">
        <v>5</v>
      </c>
      <c r="H124" s="332">
        <f>H122</f>
        <v>46</v>
      </c>
      <c r="I124" s="332"/>
      <c r="J124" s="332"/>
      <c r="K124" s="331"/>
      <c r="L124" s="347">
        <f t="shared" si="8"/>
        <v>123</v>
      </c>
      <c r="M124" s="330">
        <f t="shared" si="9"/>
        <v>38</v>
      </c>
    </row>
    <row r="125" spans="2:13">
      <c r="B125" s="1429"/>
      <c r="C125" s="1413" t="s">
        <v>310</v>
      </c>
      <c r="D125" s="335" t="s">
        <v>309</v>
      </c>
      <c r="E125" s="346">
        <v>71</v>
      </c>
      <c r="F125" s="340">
        <v>3</v>
      </c>
      <c r="G125" s="340">
        <v>5</v>
      </c>
      <c r="H125" s="340">
        <f>9+3+32</f>
        <v>44</v>
      </c>
      <c r="I125" s="340"/>
      <c r="J125" s="340"/>
      <c r="K125" s="339"/>
      <c r="L125" s="345">
        <f t="shared" si="8"/>
        <v>123</v>
      </c>
      <c r="M125" s="338">
        <f t="shared" si="9"/>
        <v>13</v>
      </c>
    </row>
    <row r="126" spans="2:13">
      <c r="B126" s="1429"/>
      <c r="C126" s="1413"/>
      <c r="D126" s="335" t="s">
        <v>308</v>
      </c>
      <c r="E126" s="337">
        <f>E125-15</f>
        <v>56</v>
      </c>
      <c r="F126" s="336">
        <v>3</v>
      </c>
      <c r="G126" s="336">
        <v>5</v>
      </c>
      <c r="H126" s="336">
        <f>H125</f>
        <v>44</v>
      </c>
      <c r="I126" s="336"/>
      <c r="J126" s="336"/>
      <c r="K126" s="335"/>
      <c r="L126" s="344">
        <f t="shared" si="8"/>
        <v>108</v>
      </c>
      <c r="M126" s="334">
        <f t="shared" si="9"/>
        <v>8</v>
      </c>
    </row>
    <row r="127" spans="2:13" ht="17.25" thickBot="1">
      <c r="B127" s="1430"/>
      <c r="C127" s="1457"/>
      <c r="D127" s="331" t="s">
        <v>307</v>
      </c>
      <c r="E127" s="343">
        <f>E125-15</f>
        <v>56</v>
      </c>
      <c r="F127" s="332">
        <v>3</v>
      </c>
      <c r="G127" s="332">
        <v>5</v>
      </c>
      <c r="H127" s="332">
        <f>H125</f>
        <v>44</v>
      </c>
      <c r="I127" s="332"/>
      <c r="J127" s="332"/>
      <c r="K127" s="331"/>
      <c r="L127" s="347">
        <f t="shared" si="8"/>
        <v>108</v>
      </c>
      <c r="M127" s="330">
        <f t="shared" si="9"/>
        <v>38</v>
      </c>
    </row>
    <row r="128" spans="2:13">
      <c r="B128" s="1428" t="s">
        <v>312</v>
      </c>
      <c r="C128" s="1461" t="s">
        <v>311</v>
      </c>
      <c r="D128" s="339" t="s">
        <v>309</v>
      </c>
      <c r="E128" s="346">
        <v>84</v>
      </c>
      <c r="F128" s="340"/>
      <c r="G128" s="340">
        <v>5</v>
      </c>
      <c r="H128" s="340">
        <f>9+32</f>
        <v>41</v>
      </c>
      <c r="I128" s="340"/>
      <c r="J128" s="340"/>
      <c r="K128" s="339"/>
      <c r="L128" s="345">
        <f t="shared" si="8"/>
        <v>130</v>
      </c>
      <c r="M128" s="338">
        <f t="shared" si="9"/>
        <v>18</v>
      </c>
    </row>
    <row r="129" spans="2:13">
      <c r="B129" s="1429"/>
      <c r="C129" s="1413"/>
      <c r="D129" s="335" t="s">
        <v>308</v>
      </c>
      <c r="E129" s="337">
        <f>E128-15</f>
        <v>69</v>
      </c>
      <c r="F129" s="336"/>
      <c r="G129" s="336">
        <v>5</v>
      </c>
      <c r="H129" s="336">
        <f>H128</f>
        <v>41</v>
      </c>
      <c r="I129" s="336"/>
      <c r="J129" s="336"/>
      <c r="K129" s="335"/>
      <c r="L129" s="344">
        <f t="shared" si="8"/>
        <v>115</v>
      </c>
      <c r="M129" s="334">
        <f t="shared" si="9"/>
        <v>13</v>
      </c>
    </row>
    <row r="130" spans="2:13" ht="17.25" thickBot="1">
      <c r="B130" s="1429"/>
      <c r="C130" s="1413"/>
      <c r="D130" s="335" t="s">
        <v>307</v>
      </c>
      <c r="E130" s="343">
        <f>E128-15</f>
        <v>69</v>
      </c>
      <c r="F130" s="332"/>
      <c r="G130" s="332">
        <v>5</v>
      </c>
      <c r="H130" s="332">
        <f>H128</f>
        <v>41</v>
      </c>
      <c r="I130" s="332"/>
      <c r="J130" s="332"/>
      <c r="K130" s="331"/>
      <c r="L130" s="347">
        <f t="shared" si="8"/>
        <v>115</v>
      </c>
      <c r="M130" s="330">
        <f t="shared" si="9"/>
        <v>43</v>
      </c>
    </row>
    <row r="131" spans="2:13">
      <c r="B131" s="1429"/>
      <c r="C131" s="1413" t="s">
        <v>310</v>
      </c>
      <c r="D131" s="335" t="s">
        <v>309</v>
      </c>
      <c r="E131" s="346">
        <v>71</v>
      </c>
      <c r="F131" s="340"/>
      <c r="G131" s="340">
        <v>5</v>
      </c>
      <c r="H131" s="340">
        <f>9+32</f>
        <v>41</v>
      </c>
      <c r="I131" s="340"/>
      <c r="J131" s="340"/>
      <c r="K131" s="339"/>
      <c r="L131" s="345">
        <f t="shared" si="8"/>
        <v>117</v>
      </c>
      <c r="M131" s="338">
        <f t="shared" si="9"/>
        <v>10</v>
      </c>
    </row>
    <row r="132" spans="2:13">
      <c r="B132" s="1429"/>
      <c r="C132" s="1413"/>
      <c r="D132" s="335" t="s">
        <v>308</v>
      </c>
      <c r="E132" s="337">
        <f>E131-15</f>
        <v>56</v>
      </c>
      <c r="F132" s="336"/>
      <c r="G132" s="336">
        <v>5</v>
      </c>
      <c r="H132" s="336">
        <f>H131</f>
        <v>41</v>
      </c>
      <c r="I132" s="336"/>
      <c r="J132" s="336"/>
      <c r="K132" s="335"/>
      <c r="L132" s="344">
        <f t="shared" si="8"/>
        <v>102</v>
      </c>
      <c r="M132" s="334">
        <f t="shared" si="9"/>
        <v>5</v>
      </c>
    </row>
    <row r="133" spans="2:13" ht="17.25" thickBot="1">
      <c r="B133" s="1430"/>
      <c r="C133" s="1457"/>
      <c r="D133" s="331" t="s">
        <v>307</v>
      </c>
      <c r="E133" s="343">
        <f>E131-15</f>
        <v>56</v>
      </c>
      <c r="F133" s="332"/>
      <c r="G133" s="332">
        <v>5</v>
      </c>
      <c r="H133" s="332">
        <f>H131</f>
        <v>41</v>
      </c>
      <c r="I133" s="332"/>
      <c r="J133" s="332"/>
      <c r="K133" s="331"/>
      <c r="L133" s="347">
        <f t="shared" si="8"/>
        <v>102</v>
      </c>
      <c r="M133" s="330">
        <f t="shared" si="9"/>
        <v>35</v>
      </c>
    </row>
    <row r="134" spans="2:13" ht="17.25" thickBot="1">
      <c r="B134" s="365"/>
      <c r="L134" s="26"/>
      <c r="M134" s="356"/>
    </row>
    <row r="135" spans="2:13" ht="21" thickBot="1">
      <c r="B135" s="1462" t="s">
        <v>320</v>
      </c>
      <c r="C135" s="1463"/>
      <c r="D135" s="1464"/>
      <c r="E135" s="355" t="s">
        <v>319</v>
      </c>
      <c r="F135" s="354" t="s">
        <v>318</v>
      </c>
      <c r="G135" s="354" t="s">
        <v>317</v>
      </c>
      <c r="H135" s="354" t="s">
        <v>316</v>
      </c>
      <c r="I135" s="354" t="s">
        <v>313</v>
      </c>
      <c r="J135" s="353"/>
      <c r="K135" s="387"/>
      <c r="L135" s="352" t="s">
        <v>315</v>
      </c>
      <c r="M135" s="351" t="s">
        <v>314</v>
      </c>
    </row>
    <row r="136" spans="2:13">
      <c r="B136" s="1428" t="s">
        <v>313</v>
      </c>
      <c r="C136" s="1420" t="s">
        <v>311</v>
      </c>
      <c r="D136" s="339" t="s">
        <v>309</v>
      </c>
      <c r="E136" s="350">
        <v>77</v>
      </c>
      <c r="F136" s="341">
        <v>3</v>
      </c>
      <c r="G136" s="341">
        <v>5</v>
      </c>
      <c r="H136" s="341">
        <v>35</v>
      </c>
      <c r="I136" s="341">
        <v>5</v>
      </c>
      <c r="J136" s="341"/>
      <c r="K136" s="359"/>
      <c r="L136" s="349">
        <f t="shared" ref="L136:L147" si="10">SUM(E136:J136)</f>
        <v>125</v>
      </c>
      <c r="M136" s="348">
        <f t="shared" ref="M136:M147" si="11">L136-L122</f>
        <v>-13</v>
      </c>
    </row>
    <row r="137" spans="2:13">
      <c r="B137" s="1429"/>
      <c r="C137" s="1421"/>
      <c r="D137" s="335" t="s">
        <v>308</v>
      </c>
      <c r="E137" s="337">
        <v>67</v>
      </c>
      <c r="F137" s="336">
        <v>3</v>
      </c>
      <c r="G137" s="336">
        <v>5</v>
      </c>
      <c r="H137" s="336">
        <v>35</v>
      </c>
      <c r="I137" s="336">
        <v>5</v>
      </c>
      <c r="J137" s="336"/>
      <c r="K137" s="335"/>
      <c r="L137" s="344">
        <f t="shared" si="10"/>
        <v>115</v>
      </c>
      <c r="M137" s="334">
        <f t="shared" si="11"/>
        <v>-8</v>
      </c>
    </row>
    <row r="138" spans="2:13" ht="17.25" thickBot="1">
      <c r="B138" s="1429"/>
      <c r="C138" s="1422"/>
      <c r="D138" s="335" t="s">
        <v>307</v>
      </c>
      <c r="E138" s="343">
        <v>52</v>
      </c>
      <c r="F138" s="332">
        <v>3</v>
      </c>
      <c r="G138" s="332">
        <v>5</v>
      </c>
      <c r="H138" s="332">
        <v>20</v>
      </c>
      <c r="I138" s="332">
        <v>5</v>
      </c>
      <c r="J138" s="332"/>
      <c r="K138" s="331"/>
      <c r="L138" s="347">
        <f t="shared" si="10"/>
        <v>85</v>
      </c>
      <c r="M138" s="330">
        <f t="shared" si="11"/>
        <v>-38</v>
      </c>
    </row>
    <row r="139" spans="2:13">
      <c r="B139" s="1429"/>
      <c r="C139" s="1446" t="s">
        <v>310</v>
      </c>
      <c r="D139" s="335" t="s">
        <v>309</v>
      </c>
      <c r="E139" s="346">
        <v>62</v>
      </c>
      <c r="F139" s="340">
        <v>3</v>
      </c>
      <c r="G139" s="340">
        <v>5</v>
      </c>
      <c r="H139" s="340">
        <v>35</v>
      </c>
      <c r="I139" s="340">
        <v>5</v>
      </c>
      <c r="J139" s="340"/>
      <c r="K139" s="339"/>
      <c r="L139" s="345">
        <f t="shared" si="10"/>
        <v>110</v>
      </c>
      <c r="M139" s="338">
        <f t="shared" si="11"/>
        <v>-13</v>
      </c>
    </row>
    <row r="140" spans="2:13">
      <c r="B140" s="1429"/>
      <c r="C140" s="1421"/>
      <c r="D140" s="335" t="s">
        <v>308</v>
      </c>
      <c r="E140" s="337">
        <v>52</v>
      </c>
      <c r="F140" s="336">
        <v>3</v>
      </c>
      <c r="G140" s="336">
        <v>5</v>
      </c>
      <c r="H140" s="336">
        <v>35</v>
      </c>
      <c r="I140" s="336">
        <v>5</v>
      </c>
      <c r="J140" s="336"/>
      <c r="K140" s="335"/>
      <c r="L140" s="344">
        <f t="shared" si="10"/>
        <v>100</v>
      </c>
      <c r="M140" s="334">
        <f t="shared" si="11"/>
        <v>-8</v>
      </c>
    </row>
    <row r="141" spans="2:13" ht="17.25" thickBot="1">
      <c r="B141" s="1430"/>
      <c r="C141" s="1447"/>
      <c r="D141" s="331" t="s">
        <v>307</v>
      </c>
      <c r="E141" s="343">
        <v>37</v>
      </c>
      <c r="F141" s="332">
        <v>3</v>
      </c>
      <c r="G141" s="332">
        <v>5</v>
      </c>
      <c r="H141" s="332">
        <v>20</v>
      </c>
      <c r="I141" s="332">
        <v>5</v>
      </c>
      <c r="J141" s="332"/>
      <c r="K141" s="331"/>
      <c r="L141" s="347">
        <f t="shared" si="10"/>
        <v>70</v>
      </c>
      <c r="M141" s="330">
        <f t="shared" si="11"/>
        <v>-38</v>
      </c>
    </row>
    <row r="142" spans="2:13">
      <c r="B142" s="1406" t="s">
        <v>312</v>
      </c>
      <c r="C142" s="1420" t="s">
        <v>311</v>
      </c>
      <c r="D142" s="339" t="s">
        <v>309</v>
      </c>
      <c r="E142" s="346">
        <v>77</v>
      </c>
      <c r="F142" s="340"/>
      <c r="G142" s="340">
        <v>5</v>
      </c>
      <c r="H142" s="340">
        <v>30</v>
      </c>
      <c r="I142" s="340"/>
      <c r="J142" s="340"/>
      <c r="K142" s="339"/>
      <c r="L142" s="345">
        <f t="shared" si="10"/>
        <v>112</v>
      </c>
      <c r="M142" s="338">
        <f t="shared" si="11"/>
        <v>-18</v>
      </c>
    </row>
    <row r="143" spans="2:13">
      <c r="B143" s="1407"/>
      <c r="C143" s="1421"/>
      <c r="D143" s="335" t="s">
        <v>308</v>
      </c>
      <c r="E143" s="337">
        <v>67</v>
      </c>
      <c r="F143" s="336"/>
      <c r="G143" s="336">
        <v>5</v>
      </c>
      <c r="H143" s="336">
        <v>30</v>
      </c>
      <c r="I143" s="336"/>
      <c r="J143" s="336"/>
      <c r="K143" s="335"/>
      <c r="L143" s="344">
        <f t="shared" si="10"/>
        <v>102</v>
      </c>
      <c r="M143" s="334">
        <f t="shared" si="11"/>
        <v>-13</v>
      </c>
    </row>
    <row r="144" spans="2:13" ht="17.25" thickBot="1">
      <c r="B144" s="1407"/>
      <c r="C144" s="1422"/>
      <c r="D144" s="335" t="s">
        <v>307</v>
      </c>
      <c r="E144" s="343">
        <v>52</v>
      </c>
      <c r="F144" s="332"/>
      <c r="G144" s="332">
        <v>5</v>
      </c>
      <c r="H144" s="332">
        <v>15</v>
      </c>
      <c r="I144" s="332"/>
      <c r="J144" s="332"/>
      <c r="K144" s="331"/>
      <c r="L144" s="331">
        <f t="shared" si="10"/>
        <v>72</v>
      </c>
      <c r="M144" s="330">
        <f t="shared" si="11"/>
        <v>-43</v>
      </c>
    </row>
    <row r="145" spans="2:13" ht="17.25" thickBot="1">
      <c r="B145" s="1407"/>
      <c r="C145" s="1446" t="s">
        <v>310</v>
      </c>
      <c r="D145" s="335" t="s">
        <v>309</v>
      </c>
      <c r="E145" s="346">
        <f>E142-5</f>
        <v>72</v>
      </c>
      <c r="F145" s="340"/>
      <c r="G145" s="340">
        <v>5</v>
      </c>
      <c r="H145" s="340">
        <v>30</v>
      </c>
      <c r="I145" s="340"/>
      <c r="J145" s="340"/>
      <c r="K145" s="339"/>
      <c r="L145" s="339">
        <f t="shared" si="10"/>
        <v>107</v>
      </c>
      <c r="M145" s="338">
        <f t="shared" si="11"/>
        <v>-10</v>
      </c>
    </row>
    <row r="146" spans="2:13" ht="17.25" thickBot="1">
      <c r="B146" s="1407"/>
      <c r="C146" s="1421"/>
      <c r="D146" s="335" t="s">
        <v>308</v>
      </c>
      <c r="E146" s="346">
        <f>E143-5</f>
        <v>62</v>
      </c>
      <c r="F146" s="336"/>
      <c r="G146" s="336">
        <v>5</v>
      </c>
      <c r="H146" s="336">
        <v>30</v>
      </c>
      <c r="I146" s="336"/>
      <c r="J146" s="336"/>
      <c r="K146" s="335"/>
      <c r="L146" s="335">
        <f t="shared" si="10"/>
        <v>97</v>
      </c>
      <c r="M146" s="334">
        <f t="shared" si="11"/>
        <v>-5</v>
      </c>
    </row>
    <row r="147" spans="2:13" ht="17.25" thickBot="1">
      <c r="B147" s="1465"/>
      <c r="C147" s="1447"/>
      <c r="D147" s="331" t="s">
        <v>307</v>
      </c>
      <c r="E147" s="364">
        <f>E144-5</f>
        <v>47</v>
      </c>
      <c r="F147" s="332"/>
      <c r="G147" s="332">
        <v>5</v>
      </c>
      <c r="H147" s="332">
        <v>15</v>
      </c>
      <c r="I147" s="332"/>
      <c r="J147" s="332"/>
      <c r="K147" s="331"/>
      <c r="L147" s="331">
        <f t="shared" si="10"/>
        <v>67</v>
      </c>
      <c r="M147" s="330">
        <f t="shared" si="11"/>
        <v>-35</v>
      </c>
    </row>
    <row r="150" spans="2:13" ht="17.25" thickBot="1">
      <c r="B150" s="363">
        <v>45822</v>
      </c>
    </row>
    <row r="151" spans="2:13" ht="21" thickBot="1">
      <c r="B151" s="1458" t="s">
        <v>322</v>
      </c>
      <c r="C151" s="1459"/>
      <c r="D151" s="1460"/>
      <c r="E151" s="355" t="s">
        <v>319</v>
      </c>
      <c r="F151" s="354" t="s">
        <v>318</v>
      </c>
      <c r="G151" s="354" t="s">
        <v>317</v>
      </c>
      <c r="H151" s="354" t="s">
        <v>316</v>
      </c>
      <c r="I151" s="354"/>
      <c r="J151" s="353"/>
      <c r="K151" s="387"/>
      <c r="L151" s="360" t="s">
        <v>315</v>
      </c>
      <c r="M151" s="351" t="s">
        <v>314</v>
      </c>
    </row>
    <row r="152" spans="2:13">
      <c r="B152" s="1408" t="s">
        <v>313</v>
      </c>
      <c r="C152" s="1422" t="s">
        <v>311</v>
      </c>
      <c r="D152" s="359" t="s">
        <v>309</v>
      </c>
      <c r="E152" s="350">
        <v>74</v>
      </c>
      <c r="F152" s="341">
        <v>3</v>
      </c>
      <c r="G152" s="341">
        <v>5</v>
      </c>
      <c r="H152" s="341">
        <v>41</v>
      </c>
      <c r="I152" s="341"/>
      <c r="J152" s="341"/>
      <c r="K152" s="359"/>
      <c r="L152" s="349">
        <f t="shared" ref="L152:L163" si="12">SUM(E152:J152)</f>
        <v>123</v>
      </c>
      <c r="M152" s="348">
        <f t="shared" ref="M152:M163" si="13">L152-L166</f>
        <v>-12</v>
      </c>
    </row>
    <row r="153" spans="2:13">
      <c r="B153" s="1429"/>
      <c r="C153" s="1413"/>
      <c r="D153" s="335" t="s">
        <v>308</v>
      </c>
      <c r="E153" s="337">
        <f>E152-6</f>
        <v>68</v>
      </c>
      <c r="F153" s="336">
        <v>3</v>
      </c>
      <c r="G153" s="336">
        <v>5</v>
      </c>
      <c r="H153" s="336">
        <f>H152</f>
        <v>41</v>
      </c>
      <c r="I153" s="336"/>
      <c r="J153" s="336"/>
      <c r="K153" s="335"/>
      <c r="L153" s="344">
        <f t="shared" si="12"/>
        <v>117</v>
      </c>
      <c r="M153" s="334">
        <f t="shared" si="13"/>
        <v>-8</v>
      </c>
    </row>
    <row r="154" spans="2:13" ht="17.25" thickBot="1">
      <c r="B154" s="1429"/>
      <c r="C154" s="1413"/>
      <c r="D154" s="335" t="s">
        <v>307</v>
      </c>
      <c r="E154" s="343">
        <f>E152-15</f>
        <v>59</v>
      </c>
      <c r="F154" s="332">
        <v>3</v>
      </c>
      <c r="G154" s="332">
        <v>5</v>
      </c>
      <c r="H154" s="332">
        <f>H152</f>
        <v>41</v>
      </c>
      <c r="I154" s="332"/>
      <c r="J154" s="332"/>
      <c r="K154" s="331"/>
      <c r="L154" s="347">
        <f t="shared" si="12"/>
        <v>108</v>
      </c>
      <c r="M154" s="330">
        <f t="shared" si="13"/>
        <v>23</v>
      </c>
    </row>
    <row r="155" spans="2:13">
      <c r="B155" s="1429"/>
      <c r="C155" s="1413" t="s">
        <v>310</v>
      </c>
      <c r="D155" s="335" t="s">
        <v>309</v>
      </c>
      <c r="E155" s="346">
        <v>63</v>
      </c>
      <c r="F155" s="340">
        <v>3</v>
      </c>
      <c r="G155" s="340">
        <v>5</v>
      </c>
      <c r="H155" s="340">
        <v>41</v>
      </c>
      <c r="I155" s="340"/>
      <c r="J155" s="340"/>
      <c r="K155" s="339"/>
      <c r="L155" s="345">
        <f t="shared" si="12"/>
        <v>112</v>
      </c>
      <c r="M155" s="338">
        <f t="shared" si="13"/>
        <v>-8</v>
      </c>
    </row>
    <row r="156" spans="2:13">
      <c r="B156" s="1429"/>
      <c r="C156" s="1413"/>
      <c r="D156" s="335" t="s">
        <v>308</v>
      </c>
      <c r="E156" s="337">
        <f>E155-6</f>
        <v>57</v>
      </c>
      <c r="F156" s="336">
        <v>3</v>
      </c>
      <c r="G156" s="336">
        <v>5</v>
      </c>
      <c r="H156" s="336">
        <v>41</v>
      </c>
      <c r="I156" s="336"/>
      <c r="J156" s="336"/>
      <c r="K156" s="335"/>
      <c r="L156" s="344">
        <f t="shared" si="12"/>
        <v>106</v>
      </c>
      <c r="M156" s="334">
        <f t="shared" si="13"/>
        <v>-4</v>
      </c>
    </row>
    <row r="157" spans="2:13" ht="17.25" thickBot="1">
      <c r="B157" s="1430"/>
      <c r="C157" s="1457"/>
      <c r="D157" s="331" t="s">
        <v>307</v>
      </c>
      <c r="E157" s="343">
        <f>E155-15</f>
        <v>48</v>
      </c>
      <c r="F157" s="332">
        <v>3</v>
      </c>
      <c r="G157" s="332">
        <v>5</v>
      </c>
      <c r="H157" s="332">
        <v>41</v>
      </c>
      <c r="I157" s="332"/>
      <c r="J157" s="332"/>
      <c r="K157" s="331"/>
      <c r="L157" s="347">
        <f t="shared" si="12"/>
        <v>97</v>
      </c>
      <c r="M157" s="330">
        <f t="shared" si="13"/>
        <v>27</v>
      </c>
    </row>
    <row r="158" spans="2:13">
      <c r="B158" s="1428" t="s">
        <v>312</v>
      </c>
      <c r="C158" s="1461" t="s">
        <v>311</v>
      </c>
      <c r="D158" s="339" t="s">
        <v>309</v>
      </c>
      <c r="E158" s="346">
        <v>70</v>
      </c>
      <c r="F158" s="340"/>
      <c r="G158" s="340">
        <v>5</v>
      </c>
      <c r="H158" s="340">
        <f>9+32</f>
        <v>41</v>
      </c>
      <c r="I158" s="340"/>
      <c r="J158" s="340"/>
      <c r="K158" s="339"/>
      <c r="L158" s="345">
        <f t="shared" si="12"/>
        <v>116</v>
      </c>
      <c r="M158" s="338">
        <f t="shared" si="13"/>
        <v>-6</v>
      </c>
    </row>
    <row r="159" spans="2:13">
      <c r="B159" s="1429"/>
      <c r="C159" s="1413"/>
      <c r="D159" s="335" t="s">
        <v>308</v>
      </c>
      <c r="E159" s="337">
        <f>E158-6</f>
        <v>64</v>
      </c>
      <c r="F159" s="336"/>
      <c r="G159" s="336">
        <v>5</v>
      </c>
      <c r="H159" s="336">
        <f>H158</f>
        <v>41</v>
      </c>
      <c r="I159" s="336"/>
      <c r="J159" s="336"/>
      <c r="K159" s="335"/>
      <c r="L159" s="344">
        <f t="shared" si="12"/>
        <v>110</v>
      </c>
      <c r="M159" s="334">
        <f t="shared" si="13"/>
        <v>-2</v>
      </c>
    </row>
    <row r="160" spans="2:13" ht="17.25" thickBot="1">
      <c r="B160" s="1429"/>
      <c r="C160" s="1413"/>
      <c r="D160" s="335" t="s">
        <v>307</v>
      </c>
      <c r="E160" s="343">
        <f>E158-15</f>
        <v>55</v>
      </c>
      <c r="F160" s="332"/>
      <c r="G160" s="332">
        <v>5</v>
      </c>
      <c r="H160" s="332">
        <f>H158</f>
        <v>41</v>
      </c>
      <c r="I160" s="332"/>
      <c r="J160" s="332"/>
      <c r="K160" s="331"/>
      <c r="L160" s="347">
        <f t="shared" si="12"/>
        <v>101</v>
      </c>
      <c r="M160" s="330">
        <f t="shared" si="13"/>
        <v>29</v>
      </c>
    </row>
    <row r="161" spans="2:13">
      <c r="B161" s="1429"/>
      <c r="C161" s="1413" t="s">
        <v>310</v>
      </c>
      <c r="D161" s="335" t="s">
        <v>309</v>
      </c>
      <c r="E161" s="346">
        <v>60</v>
      </c>
      <c r="F161" s="340"/>
      <c r="G161" s="340">
        <v>5</v>
      </c>
      <c r="H161" s="340">
        <f>9+32</f>
        <v>41</v>
      </c>
      <c r="I161" s="340"/>
      <c r="J161" s="340"/>
      <c r="K161" s="339"/>
      <c r="L161" s="345">
        <f t="shared" si="12"/>
        <v>106</v>
      </c>
      <c r="M161" s="338">
        <f t="shared" si="13"/>
        <v>4</v>
      </c>
    </row>
    <row r="162" spans="2:13">
      <c r="B162" s="1429"/>
      <c r="C162" s="1413"/>
      <c r="D162" s="335" t="s">
        <v>308</v>
      </c>
      <c r="E162" s="337">
        <f>E161-6</f>
        <v>54</v>
      </c>
      <c r="F162" s="336"/>
      <c r="G162" s="336">
        <v>5</v>
      </c>
      <c r="H162" s="336">
        <f>H161</f>
        <v>41</v>
      </c>
      <c r="I162" s="336"/>
      <c r="J162" s="336"/>
      <c r="K162" s="335"/>
      <c r="L162" s="344">
        <f t="shared" si="12"/>
        <v>100</v>
      </c>
      <c r="M162" s="334">
        <f t="shared" si="13"/>
        <v>8</v>
      </c>
    </row>
    <row r="163" spans="2:13" ht="17.25" thickBot="1">
      <c r="B163" s="1430"/>
      <c r="C163" s="1457"/>
      <c r="D163" s="331" t="s">
        <v>307</v>
      </c>
      <c r="E163" s="343">
        <f>E161-15</f>
        <v>45</v>
      </c>
      <c r="F163" s="332"/>
      <c r="G163" s="332">
        <v>5</v>
      </c>
      <c r="H163" s="332">
        <f>H161</f>
        <v>41</v>
      </c>
      <c r="I163" s="332"/>
      <c r="J163" s="332"/>
      <c r="K163" s="331"/>
      <c r="L163" s="347">
        <f t="shared" si="12"/>
        <v>91</v>
      </c>
      <c r="M163" s="330">
        <f t="shared" si="13"/>
        <v>39</v>
      </c>
    </row>
    <row r="164" spans="2:13" ht="17.25" thickBot="1">
      <c r="B164" s="365"/>
      <c r="L164" s="26"/>
      <c r="M164" s="356"/>
    </row>
    <row r="165" spans="2:13" ht="21" thickBot="1">
      <c r="B165" s="1462" t="s">
        <v>320</v>
      </c>
      <c r="C165" s="1463"/>
      <c r="D165" s="1464"/>
      <c r="E165" s="355" t="s">
        <v>319</v>
      </c>
      <c r="F165" s="354" t="s">
        <v>318</v>
      </c>
      <c r="G165" s="354" t="s">
        <v>317</v>
      </c>
      <c r="H165" s="354" t="s">
        <v>316</v>
      </c>
      <c r="I165" s="354" t="s">
        <v>313</v>
      </c>
      <c r="J165" s="353" t="s">
        <v>326</v>
      </c>
      <c r="K165" s="387"/>
      <c r="L165" s="352" t="s">
        <v>315</v>
      </c>
      <c r="M165" s="351" t="s">
        <v>314</v>
      </c>
    </row>
    <row r="166" spans="2:13">
      <c r="B166" s="1428" t="s">
        <v>313</v>
      </c>
      <c r="C166" s="1420" t="s">
        <v>311</v>
      </c>
      <c r="D166" s="339" t="s">
        <v>309</v>
      </c>
      <c r="E166" s="350">
        <v>77</v>
      </c>
      <c r="F166" s="341">
        <v>3</v>
      </c>
      <c r="G166" s="341">
        <v>5</v>
      </c>
      <c r="H166" s="341">
        <v>35</v>
      </c>
      <c r="I166" s="341">
        <v>5</v>
      </c>
      <c r="J166" s="341">
        <v>10</v>
      </c>
      <c r="K166" s="359"/>
      <c r="L166" s="349">
        <f t="shared" ref="L166:L177" si="14">SUM(E166:J166)</f>
        <v>135</v>
      </c>
      <c r="M166" s="348">
        <f t="shared" ref="M166:M177" si="15">L166-L152</f>
        <v>12</v>
      </c>
    </row>
    <row r="167" spans="2:13">
      <c r="B167" s="1429"/>
      <c r="C167" s="1421"/>
      <c r="D167" s="335" t="s">
        <v>308</v>
      </c>
      <c r="E167" s="337">
        <v>67</v>
      </c>
      <c r="F167" s="336">
        <v>3</v>
      </c>
      <c r="G167" s="336">
        <v>5</v>
      </c>
      <c r="H167" s="336">
        <v>35</v>
      </c>
      <c r="I167" s="336">
        <v>5</v>
      </c>
      <c r="J167" s="336">
        <v>10</v>
      </c>
      <c r="K167" s="335"/>
      <c r="L167" s="344">
        <f t="shared" si="14"/>
        <v>125</v>
      </c>
      <c r="M167" s="334">
        <f t="shared" si="15"/>
        <v>8</v>
      </c>
    </row>
    <row r="168" spans="2:13" ht="17.25" thickBot="1">
      <c r="B168" s="1429"/>
      <c r="C168" s="1422"/>
      <c r="D168" s="335" t="s">
        <v>307</v>
      </c>
      <c r="E168" s="343">
        <v>52</v>
      </c>
      <c r="F168" s="332">
        <v>3</v>
      </c>
      <c r="G168" s="332">
        <v>5</v>
      </c>
      <c r="H168" s="332">
        <v>20</v>
      </c>
      <c r="I168" s="332">
        <v>5</v>
      </c>
      <c r="J168" s="332"/>
      <c r="K168" s="331"/>
      <c r="L168" s="347">
        <f t="shared" si="14"/>
        <v>85</v>
      </c>
      <c r="M168" s="330">
        <f t="shared" si="15"/>
        <v>-23</v>
      </c>
    </row>
    <row r="169" spans="2:13">
      <c r="B169" s="1429"/>
      <c r="C169" s="1446" t="s">
        <v>310</v>
      </c>
      <c r="D169" s="335" t="s">
        <v>309</v>
      </c>
      <c r="E169" s="346">
        <v>62</v>
      </c>
      <c r="F169" s="340">
        <v>3</v>
      </c>
      <c r="G169" s="340">
        <v>5</v>
      </c>
      <c r="H169" s="340">
        <v>35</v>
      </c>
      <c r="I169" s="340">
        <v>5</v>
      </c>
      <c r="J169" s="340">
        <v>10</v>
      </c>
      <c r="K169" s="339"/>
      <c r="L169" s="345">
        <f t="shared" si="14"/>
        <v>120</v>
      </c>
      <c r="M169" s="338">
        <f t="shared" si="15"/>
        <v>8</v>
      </c>
    </row>
    <row r="170" spans="2:13">
      <c r="B170" s="1429"/>
      <c r="C170" s="1421"/>
      <c r="D170" s="335" t="s">
        <v>308</v>
      </c>
      <c r="E170" s="337">
        <v>52</v>
      </c>
      <c r="F170" s="336">
        <v>3</v>
      </c>
      <c r="G170" s="336">
        <v>5</v>
      </c>
      <c r="H170" s="336">
        <v>35</v>
      </c>
      <c r="I170" s="336">
        <v>5</v>
      </c>
      <c r="J170" s="336">
        <v>10</v>
      </c>
      <c r="K170" s="335"/>
      <c r="L170" s="344">
        <f t="shared" si="14"/>
        <v>110</v>
      </c>
      <c r="M170" s="334">
        <f t="shared" si="15"/>
        <v>4</v>
      </c>
    </row>
    <row r="171" spans="2:13" ht="17.25" thickBot="1">
      <c r="B171" s="1430"/>
      <c r="C171" s="1447"/>
      <c r="D171" s="331" t="s">
        <v>307</v>
      </c>
      <c r="E171" s="343">
        <v>37</v>
      </c>
      <c r="F171" s="332">
        <v>3</v>
      </c>
      <c r="G171" s="332">
        <v>5</v>
      </c>
      <c r="H171" s="332">
        <v>20</v>
      </c>
      <c r="I171" s="332">
        <v>5</v>
      </c>
      <c r="J171" s="332"/>
      <c r="K171" s="331"/>
      <c r="L171" s="347">
        <f t="shared" si="14"/>
        <v>70</v>
      </c>
      <c r="M171" s="330">
        <f t="shared" si="15"/>
        <v>-27</v>
      </c>
    </row>
    <row r="172" spans="2:13">
      <c r="B172" s="1406" t="s">
        <v>312</v>
      </c>
      <c r="C172" s="1420" t="s">
        <v>311</v>
      </c>
      <c r="D172" s="339" t="s">
        <v>309</v>
      </c>
      <c r="E172" s="346">
        <v>77</v>
      </c>
      <c r="F172" s="340"/>
      <c r="G172" s="340">
        <v>5</v>
      </c>
      <c r="H172" s="340">
        <v>30</v>
      </c>
      <c r="I172" s="340"/>
      <c r="J172" s="340">
        <v>10</v>
      </c>
      <c r="K172" s="339"/>
      <c r="L172" s="345">
        <f t="shared" si="14"/>
        <v>122</v>
      </c>
      <c r="M172" s="338">
        <f t="shared" si="15"/>
        <v>6</v>
      </c>
    </row>
    <row r="173" spans="2:13">
      <c r="B173" s="1407"/>
      <c r="C173" s="1421"/>
      <c r="D173" s="335" t="s">
        <v>308</v>
      </c>
      <c r="E173" s="337">
        <v>67</v>
      </c>
      <c r="F173" s="336"/>
      <c r="G173" s="336">
        <v>5</v>
      </c>
      <c r="H173" s="336">
        <v>30</v>
      </c>
      <c r="I173" s="336"/>
      <c r="J173" s="336">
        <v>10</v>
      </c>
      <c r="K173" s="335"/>
      <c r="L173" s="344">
        <f t="shared" si="14"/>
        <v>112</v>
      </c>
      <c r="M173" s="334">
        <f t="shared" si="15"/>
        <v>2</v>
      </c>
    </row>
    <row r="174" spans="2:13" ht="17.25" thickBot="1">
      <c r="B174" s="1407"/>
      <c r="C174" s="1422"/>
      <c r="D174" s="335" t="s">
        <v>307</v>
      </c>
      <c r="E174" s="343">
        <v>52</v>
      </c>
      <c r="F174" s="332"/>
      <c r="G174" s="332">
        <v>5</v>
      </c>
      <c r="H174" s="332">
        <v>15</v>
      </c>
      <c r="I174" s="332"/>
      <c r="J174" s="332"/>
      <c r="K174" s="331"/>
      <c r="L174" s="331">
        <f t="shared" si="14"/>
        <v>72</v>
      </c>
      <c r="M174" s="330">
        <f t="shared" si="15"/>
        <v>-29</v>
      </c>
    </row>
    <row r="175" spans="2:13" ht="17.25" thickBot="1">
      <c r="B175" s="1407"/>
      <c r="C175" s="1446" t="s">
        <v>310</v>
      </c>
      <c r="D175" s="335" t="s">
        <v>309</v>
      </c>
      <c r="E175" s="346">
        <v>62</v>
      </c>
      <c r="F175" s="340"/>
      <c r="G175" s="340">
        <v>5</v>
      </c>
      <c r="H175" s="340">
        <v>30</v>
      </c>
      <c r="I175" s="340">
        <v>-5</v>
      </c>
      <c r="J175" s="340">
        <v>10</v>
      </c>
      <c r="K175" s="339"/>
      <c r="L175" s="339">
        <f t="shared" si="14"/>
        <v>102</v>
      </c>
      <c r="M175" s="338">
        <f t="shared" si="15"/>
        <v>-4</v>
      </c>
    </row>
    <row r="176" spans="2:13" ht="17.25" thickBot="1">
      <c r="B176" s="1407"/>
      <c r="C176" s="1421"/>
      <c r="D176" s="335" t="s">
        <v>308</v>
      </c>
      <c r="E176" s="346">
        <v>52</v>
      </c>
      <c r="F176" s="336"/>
      <c r="G176" s="336">
        <v>5</v>
      </c>
      <c r="H176" s="336">
        <v>30</v>
      </c>
      <c r="I176" s="336">
        <v>-5</v>
      </c>
      <c r="J176" s="336">
        <v>10</v>
      </c>
      <c r="K176" s="335"/>
      <c r="L176" s="335">
        <f t="shared" si="14"/>
        <v>92</v>
      </c>
      <c r="M176" s="334">
        <f t="shared" si="15"/>
        <v>-8</v>
      </c>
    </row>
    <row r="177" spans="2:13" ht="17.25" thickBot="1">
      <c r="B177" s="1465"/>
      <c r="C177" s="1447"/>
      <c r="D177" s="331" t="s">
        <v>307</v>
      </c>
      <c r="E177" s="364">
        <v>37</v>
      </c>
      <c r="F177" s="332"/>
      <c r="G177" s="332">
        <v>5</v>
      </c>
      <c r="H177" s="332">
        <v>15</v>
      </c>
      <c r="I177" s="332">
        <v>-5</v>
      </c>
      <c r="J177" s="332"/>
      <c r="K177" s="331"/>
      <c r="L177" s="331">
        <f t="shared" si="14"/>
        <v>52</v>
      </c>
      <c r="M177" s="330">
        <f t="shared" si="15"/>
        <v>-39</v>
      </c>
    </row>
    <row r="180" spans="2:13" ht="17.25" thickBot="1">
      <c r="B180" s="363">
        <v>45843</v>
      </c>
    </row>
    <row r="181" spans="2:13" ht="21" thickBot="1">
      <c r="B181" s="1458" t="s">
        <v>322</v>
      </c>
      <c r="C181" s="1459"/>
      <c r="D181" s="1460"/>
      <c r="E181" s="355" t="s">
        <v>319</v>
      </c>
      <c r="F181" s="354" t="s">
        <v>318</v>
      </c>
      <c r="G181" s="354" t="s">
        <v>317</v>
      </c>
      <c r="H181" s="354" t="s">
        <v>316</v>
      </c>
      <c r="I181" s="354" t="s">
        <v>321</v>
      </c>
      <c r="J181" s="353"/>
      <c r="K181" s="387"/>
      <c r="L181" s="360" t="s">
        <v>315</v>
      </c>
      <c r="M181" s="351" t="s">
        <v>314</v>
      </c>
    </row>
    <row r="182" spans="2:13">
      <c r="B182" s="1408" t="s">
        <v>313</v>
      </c>
      <c r="C182" s="1422" t="s">
        <v>311</v>
      </c>
      <c r="D182" s="359" t="s">
        <v>309</v>
      </c>
      <c r="E182" s="350">
        <v>70</v>
      </c>
      <c r="F182" s="341">
        <v>3</v>
      </c>
      <c r="G182" s="341">
        <v>5</v>
      </c>
      <c r="H182" s="341">
        <v>45</v>
      </c>
      <c r="I182" s="341">
        <v>22</v>
      </c>
      <c r="J182" s="341"/>
      <c r="K182" s="359"/>
      <c r="L182" s="349">
        <f t="shared" ref="L182:L199" si="16">SUM(E182:J182)</f>
        <v>145</v>
      </c>
      <c r="M182" s="348">
        <f t="shared" ref="M182:M199" si="17">L182-L202</f>
        <v>-15</v>
      </c>
    </row>
    <row r="183" spans="2:13">
      <c r="B183" s="1429"/>
      <c r="C183" s="1413"/>
      <c r="D183" s="335" t="s">
        <v>308</v>
      </c>
      <c r="E183" s="337">
        <v>70</v>
      </c>
      <c r="F183" s="336">
        <v>3</v>
      </c>
      <c r="G183" s="336">
        <v>5</v>
      </c>
      <c r="H183" s="336">
        <f>H182</f>
        <v>45</v>
      </c>
      <c r="I183" s="336">
        <v>22</v>
      </c>
      <c r="J183" s="336"/>
      <c r="K183" s="335"/>
      <c r="L183" s="344">
        <f t="shared" si="16"/>
        <v>145</v>
      </c>
      <c r="M183" s="334">
        <f t="shared" si="17"/>
        <v>-5</v>
      </c>
    </row>
    <row r="184" spans="2:13" ht="17.25" thickBot="1">
      <c r="B184" s="1429"/>
      <c r="C184" s="1413"/>
      <c r="D184" s="335" t="s">
        <v>307</v>
      </c>
      <c r="E184" s="343">
        <v>56</v>
      </c>
      <c r="F184" s="332"/>
      <c r="G184" s="332">
        <v>5</v>
      </c>
      <c r="H184" s="332">
        <f>H182</f>
        <v>45</v>
      </c>
      <c r="I184" s="332"/>
      <c r="J184" s="332"/>
      <c r="K184" s="331"/>
      <c r="L184" s="347">
        <f t="shared" si="16"/>
        <v>106</v>
      </c>
      <c r="M184" s="330">
        <f t="shared" si="17"/>
        <v>21</v>
      </c>
    </row>
    <row r="185" spans="2:13">
      <c r="B185" s="1429"/>
      <c r="C185" s="1413" t="s">
        <v>310</v>
      </c>
      <c r="D185" s="335" t="s">
        <v>309</v>
      </c>
      <c r="E185" s="346">
        <v>62</v>
      </c>
      <c r="F185" s="340">
        <v>3</v>
      </c>
      <c r="G185" s="340">
        <v>5</v>
      </c>
      <c r="H185" s="340">
        <v>43</v>
      </c>
      <c r="I185" s="340">
        <v>22</v>
      </c>
      <c r="J185" s="340"/>
      <c r="K185" s="339"/>
      <c r="L185" s="345">
        <f t="shared" si="16"/>
        <v>135</v>
      </c>
      <c r="M185" s="338">
        <f t="shared" si="17"/>
        <v>-10</v>
      </c>
    </row>
    <row r="186" spans="2:13">
      <c r="B186" s="1429"/>
      <c r="C186" s="1413"/>
      <c r="D186" s="335" t="s">
        <v>308</v>
      </c>
      <c r="E186" s="337">
        <v>62</v>
      </c>
      <c r="F186" s="336">
        <v>3</v>
      </c>
      <c r="G186" s="336">
        <v>5</v>
      </c>
      <c r="H186" s="336">
        <v>43</v>
      </c>
      <c r="I186" s="336">
        <v>22</v>
      </c>
      <c r="J186" s="336"/>
      <c r="K186" s="335"/>
      <c r="L186" s="344">
        <f t="shared" si="16"/>
        <v>135</v>
      </c>
      <c r="M186" s="334">
        <f t="shared" si="17"/>
        <v>0</v>
      </c>
    </row>
    <row r="187" spans="2:13" ht="17.25" thickBot="1">
      <c r="B187" s="1430"/>
      <c r="C187" s="1457"/>
      <c r="D187" s="331" t="s">
        <v>307</v>
      </c>
      <c r="E187" s="343">
        <v>52</v>
      </c>
      <c r="F187" s="332"/>
      <c r="G187" s="332">
        <v>5</v>
      </c>
      <c r="H187" s="332">
        <v>43</v>
      </c>
      <c r="I187" s="332"/>
      <c r="J187" s="332"/>
      <c r="K187" s="331"/>
      <c r="L187" s="347">
        <f t="shared" si="16"/>
        <v>100</v>
      </c>
      <c r="M187" s="330">
        <f t="shared" si="17"/>
        <v>30</v>
      </c>
    </row>
    <row r="188" spans="2:13">
      <c r="B188" s="1428" t="s">
        <v>312</v>
      </c>
      <c r="C188" s="1461" t="s">
        <v>311</v>
      </c>
      <c r="D188" s="339" t="s">
        <v>309</v>
      </c>
      <c r="E188" s="346">
        <v>66</v>
      </c>
      <c r="F188" s="340"/>
      <c r="G188" s="340">
        <v>5</v>
      </c>
      <c r="H188" s="340">
        <v>45</v>
      </c>
      <c r="I188" s="340">
        <v>22</v>
      </c>
      <c r="J188" s="340"/>
      <c r="K188" s="339"/>
      <c r="L188" s="345">
        <f t="shared" si="16"/>
        <v>138</v>
      </c>
      <c r="M188" s="338">
        <f t="shared" si="17"/>
        <v>-9</v>
      </c>
    </row>
    <row r="189" spans="2:13">
      <c r="B189" s="1429"/>
      <c r="C189" s="1413"/>
      <c r="D189" s="335" t="s">
        <v>308</v>
      </c>
      <c r="E189" s="337">
        <v>66</v>
      </c>
      <c r="F189" s="336"/>
      <c r="G189" s="336">
        <v>5</v>
      </c>
      <c r="H189" s="336">
        <f>H188</f>
        <v>45</v>
      </c>
      <c r="I189" s="336">
        <v>22</v>
      </c>
      <c r="J189" s="336"/>
      <c r="K189" s="335"/>
      <c r="L189" s="344">
        <f t="shared" si="16"/>
        <v>138</v>
      </c>
      <c r="M189" s="334">
        <f t="shared" si="17"/>
        <v>1</v>
      </c>
    </row>
    <row r="190" spans="2:13" ht="17.25" thickBot="1">
      <c r="B190" s="1429"/>
      <c r="C190" s="1413"/>
      <c r="D190" s="335" t="s">
        <v>307</v>
      </c>
      <c r="E190" s="343">
        <v>56</v>
      </c>
      <c r="F190" s="332"/>
      <c r="G190" s="332">
        <v>5</v>
      </c>
      <c r="H190" s="332">
        <f>H188</f>
        <v>45</v>
      </c>
      <c r="I190" s="332"/>
      <c r="J190" s="332"/>
      <c r="K190" s="331"/>
      <c r="L190" s="347">
        <f t="shared" si="16"/>
        <v>106</v>
      </c>
      <c r="M190" s="330">
        <f t="shared" si="17"/>
        <v>34</v>
      </c>
    </row>
    <row r="191" spans="2:13">
      <c r="B191" s="1429"/>
      <c r="C191" s="1413" t="s">
        <v>310</v>
      </c>
      <c r="D191" s="335" t="s">
        <v>309</v>
      </c>
      <c r="E191" s="346">
        <v>58</v>
      </c>
      <c r="F191" s="340"/>
      <c r="G191" s="340">
        <v>5</v>
      </c>
      <c r="H191" s="340">
        <v>43</v>
      </c>
      <c r="I191" s="340">
        <v>22</v>
      </c>
      <c r="J191" s="340"/>
      <c r="K191" s="339"/>
      <c r="L191" s="345">
        <f t="shared" si="16"/>
        <v>128</v>
      </c>
      <c r="M191" s="338">
        <f t="shared" si="17"/>
        <v>1</v>
      </c>
    </row>
    <row r="192" spans="2:13">
      <c r="B192" s="1429"/>
      <c r="C192" s="1413"/>
      <c r="D192" s="335" t="s">
        <v>308</v>
      </c>
      <c r="E192" s="337">
        <v>58</v>
      </c>
      <c r="F192" s="336"/>
      <c r="G192" s="336">
        <v>5</v>
      </c>
      <c r="H192" s="336">
        <f>H191</f>
        <v>43</v>
      </c>
      <c r="I192" s="336">
        <v>22</v>
      </c>
      <c r="J192" s="336"/>
      <c r="K192" s="335"/>
      <c r="L192" s="344">
        <f t="shared" si="16"/>
        <v>128</v>
      </c>
      <c r="M192" s="334">
        <f t="shared" si="17"/>
        <v>11</v>
      </c>
    </row>
    <row r="193" spans="2:13" ht="17.25" thickBot="1">
      <c r="B193" s="1430"/>
      <c r="C193" s="1457"/>
      <c r="D193" s="331" t="s">
        <v>307</v>
      </c>
      <c r="E193" s="343">
        <v>48</v>
      </c>
      <c r="F193" s="332"/>
      <c r="G193" s="332">
        <v>5</v>
      </c>
      <c r="H193" s="332">
        <f>H191</f>
        <v>43</v>
      </c>
      <c r="I193" s="332"/>
      <c r="J193" s="332"/>
      <c r="K193" s="331"/>
      <c r="L193" s="347">
        <f t="shared" si="16"/>
        <v>96</v>
      </c>
      <c r="M193" s="330">
        <f t="shared" si="17"/>
        <v>44</v>
      </c>
    </row>
    <row r="194" spans="2:13">
      <c r="B194" s="1468" t="s">
        <v>324</v>
      </c>
      <c r="C194" s="1461" t="s">
        <v>311</v>
      </c>
      <c r="D194" s="339" t="s">
        <v>309</v>
      </c>
      <c r="E194" s="346">
        <v>60</v>
      </c>
      <c r="F194" s="340"/>
      <c r="G194" s="340">
        <v>5</v>
      </c>
      <c r="H194" s="340">
        <v>54</v>
      </c>
      <c r="I194" s="340"/>
      <c r="J194" s="340"/>
      <c r="K194" s="339"/>
      <c r="L194" s="345">
        <f t="shared" si="16"/>
        <v>119</v>
      </c>
      <c r="M194" s="338">
        <f t="shared" si="17"/>
        <v>-8</v>
      </c>
    </row>
    <row r="195" spans="2:13">
      <c r="B195" s="1429"/>
      <c r="C195" s="1413"/>
      <c r="D195" s="335" t="s">
        <v>308</v>
      </c>
      <c r="E195" s="337">
        <v>60</v>
      </c>
      <c r="F195" s="336"/>
      <c r="G195" s="336">
        <v>5</v>
      </c>
      <c r="H195" s="336">
        <v>54</v>
      </c>
      <c r="I195" s="336"/>
      <c r="J195" s="336"/>
      <c r="K195" s="335"/>
      <c r="L195" s="344">
        <f t="shared" si="16"/>
        <v>119</v>
      </c>
      <c r="M195" s="334">
        <f t="shared" si="17"/>
        <v>2</v>
      </c>
    </row>
    <row r="196" spans="2:13" ht="17.25" thickBot="1">
      <c r="B196" s="1429"/>
      <c r="C196" s="1413"/>
      <c r="D196" s="335" t="s">
        <v>307</v>
      </c>
      <c r="E196" s="343"/>
      <c r="F196" s="332"/>
      <c r="G196" s="332"/>
      <c r="H196" s="332"/>
      <c r="I196" s="332"/>
      <c r="J196" s="332"/>
      <c r="K196" s="331"/>
      <c r="L196" s="347">
        <f t="shared" si="16"/>
        <v>0</v>
      </c>
      <c r="M196" s="330">
        <f t="shared" si="17"/>
        <v>0</v>
      </c>
    </row>
    <row r="197" spans="2:13">
      <c r="B197" s="1429"/>
      <c r="C197" s="1413" t="s">
        <v>310</v>
      </c>
      <c r="D197" s="335" t="s">
        <v>309</v>
      </c>
      <c r="E197" s="346">
        <v>55</v>
      </c>
      <c r="F197" s="340"/>
      <c r="G197" s="340">
        <v>5</v>
      </c>
      <c r="H197" s="340">
        <v>54</v>
      </c>
      <c r="I197" s="340"/>
      <c r="J197" s="340"/>
      <c r="K197" s="339"/>
      <c r="L197" s="345">
        <f t="shared" si="16"/>
        <v>114</v>
      </c>
      <c r="M197" s="338">
        <f t="shared" si="17"/>
        <v>7</v>
      </c>
    </row>
    <row r="198" spans="2:13">
      <c r="B198" s="1429"/>
      <c r="C198" s="1413"/>
      <c r="D198" s="335" t="s">
        <v>308</v>
      </c>
      <c r="E198" s="337">
        <v>55</v>
      </c>
      <c r="F198" s="336"/>
      <c r="G198" s="336">
        <v>5</v>
      </c>
      <c r="H198" s="336">
        <v>54</v>
      </c>
      <c r="I198" s="336"/>
      <c r="J198" s="336"/>
      <c r="K198" s="335"/>
      <c r="L198" s="344">
        <f t="shared" si="16"/>
        <v>114</v>
      </c>
      <c r="M198" s="334">
        <f t="shared" si="17"/>
        <v>17</v>
      </c>
    </row>
    <row r="199" spans="2:13" ht="17.25" thickBot="1">
      <c r="B199" s="1430"/>
      <c r="C199" s="1457"/>
      <c r="D199" s="331" t="s">
        <v>307</v>
      </c>
      <c r="E199" s="343"/>
      <c r="F199" s="332"/>
      <c r="G199" s="332"/>
      <c r="H199" s="332"/>
      <c r="I199" s="332"/>
      <c r="J199" s="332"/>
      <c r="K199" s="331"/>
      <c r="L199" s="347">
        <f t="shared" si="16"/>
        <v>0</v>
      </c>
      <c r="M199" s="330">
        <f t="shared" si="17"/>
        <v>0</v>
      </c>
    </row>
    <row r="200" spans="2:13" ht="17.25" thickBot="1">
      <c r="B200" s="358"/>
      <c r="C200" s="357"/>
      <c r="L200" s="26"/>
      <c r="M200" s="356"/>
    </row>
    <row r="201" spans="2:13" ht="21" thickBot="1">
      <c r="B201" s="1462" t="s">
        <v>320</v>
      </c>
      <c r="C201" s="1463"/>
      <c r="D201" s="1464"/>
      <c r="E201" s="355" t="s">
        <v>319</v>
      </c>
      <c r="F201" s="354" t="s">
        <v>318</v>
      </c>
      <c r="G201" s="354" t="s">
        <v>317</v>
      </c>
      <c r="H201" s="354" t="s">
        <v>316</v>
      </c>
      <c r="I201" s="354" t="s">
        <v>313</v>
      </c>
      <c r="J201" s="353" t="s">
        <v>325</v>
      </c>
      <c r="K201" s="387"/>
      <c r="L201" s="352" t="s">
        <v>315</v>
      </c>
      <c r="M201" s="351" t="s">
        <v>314</v>
      </c>
    </row>
    <row r="202" spans="2:13">
      <c r="B202" s="1428" t="s">
        <v>313</v>
      </c>
      <c r="C202" s="1420" t="s">
        <v>311</v>
      </c>
      <c r="D202" s="339" t="s">
        <v>309</v>
      </c>
      <c r="E202" s="350">
        <v>77</v>
      </c>
      <c r="F202" s="341">
        <v>3</v>
      </c>
      <c r="G202" s="341">
        <v>5</v>
      </c>
      <c r="H202" s="341">
        <v>45</v>
      </c>
      <c r="I202" s="341">
        <v>5</v>
      </c>
      <c r="J202" s="341">
        <v>25</v>
      </c>
      <c r="K202" s="359"/>
      <c r="L202" s="349">
        <f t="shared" ref="L202:L219" si="18">SUM(E202:J202)</f>
        <v>160</v>
      </c>
      <c r="M202" s="348">
        <f t="shared" ref="M202:M219" si="19">L202-L182</f>
        <v>15</v>
      </c>
    </row>
    <row r="203" spans="2:13">
      <c r="B203" s="1429"/>
      <c r="C203" s="1421"/>
      <c r="D203" s="335" t="s">
        <v>308</v>
      </c>
      <c r="E203" s="337">
        <v>67</v>
      </c>
      <c r="F203" s="336">
        <v>3</v>
      </c>
      <c r="G203" s="336">
        <v>5</v>
      </c>
      <c r="H203" s="336">
        <v>45</v>
      </c>
      <c r="I203" s="336">
        <v>5</v>
      </c>
      <c r="J203" s="336">
        <v>25</v>
      </c>
      <c r="K203" s="335"/>
      <c r="L203" s="344">
        <f t="shared" si="18"/>
        <v>150</v>
      </c>
      <c r="M203" s="334">
        <f t="shared" si="19"/>
        <v>5</v>
      </c>
    </row>
    <row r="204" spans="2:13" ht="17.25" thickBot="1">
      <c r="B204" s="1429"/>
      <c r="C204" s="1422"/>
      <c r="D204" s="335" t="s">
        <v>307</v>
      </c>
      <c r="E204" s="343">
        <v>52</v>
      </c>
      <c r="F204" s="332">
        <v>3</v>
      </c>
      <c r="G204" s="332">
        <v>5</v>
      </c>
      <c r="H204" s="332">
        <v>20</v>
      </c>
      <c r="I204" s="332">
        <v>5</v>
      </c>
      <c r="J204" s="332"/>
      <c r="K204" s="331"/>
      <c r="L204" s="347">
        <f t="shared" si="18"/>
        <v>85</v>
      </c>
      <c r="M204" s="330">
        <f t="shared" si="19"/>
        <v>-21</v>
      </c>
    </row>
    <row r="205" spans="2:13">
      <c r="B205" s="1429"/>
      <c r="C205" s="1446" t="s">
        <v>310</v>
      </c>
      <c r="D205" s="335" t="s">
        <v>309</v>
      </c>
      <c r="E205" s="346">
        <v>62</v>
      </c>
      <c r="F205" s="340">
        <v>3</v>
      </c>
      <c r="G205" s="340">
        <v>5</v>
      </c>
      <c r="H205" s="340">
        <v>45</v>
      </c>
      <c r="I205" s="340">
        <v>5</v>
      </c>
      <c r="J205" s="340">
        <v>25</v>
      </c>
      <c r="K205" s="339"/>
      <c r="L205" s="345">
        <f t="shared" si="18"/>
        <v>145</v>
      </c>
      <c r="M205" s="338">
        <f t="shared" si="19"/>
        <v>10</v>
      </c>
    </row>
    <row r="206" spans="2:13">
      <c r="B206" s="1429"/>
      <c r="C206" s="1421"/>
      <c r="D206" s="335" t="s">
        <v>308</v>
      </c>
      <c r="E206" s="337">
        <v>52</v>
      </c>
      <c r="F206" s="336">
        <v>3</v>
      </c>
      <c r="G206" s="336">
        <v>5</v>
      </c>
      <c r="H206" s="336">
        <v>45</v>
      </c>
      <c r="I206" s="336">
        <v>5</v>
      </c>
      <c r="J206" s="336">
        <v>25</v>
      </c>
      <c r="K206" s="335"/>
      <c r="L206" s="344">
        <f t="shared" si="18"/>
        <v>135</v>
      </c>
      <c r="M206" s="334">
        <f t="shared" si="19"/>
        <v>0</v>
      </c>
    </row>
    <row r="207" spans="2:13" ht="17.25" thickBot="1">
      <c r="B207" s="1430"/>
      <c r="C207" s="1447"/>
      <c r="D207" s="331" t="s">
        <v>307</v>
      </c>
      <c r="E207" s="343">
        <v>37</v>
      </c>
      <c r="F207" s="332">
        <v>3</v>
      </c>
      <c r="G207" s="332">
        <v>5</v>
      </c>
      <c r="H207" s="332">
        <v>20</v>
      </c>
      <c r="I207" s="332">
        <v>5</v>
      </c>
      <c r="J207" s="332"/>
      <c r="K207" s="331"/>
      <c r="L207" s="347">
        <f t="shared" si="18"/>
        <v>70</v>
      </c>
      <c r="M207" s="330">
        <f t="shared" si="19"/>
        <v>-30</v>
      </c>
    </row>
    <row r="208" spans="2:13">
      <c r="B208" s="1406" t="s">
        <v>312</v>
      </c>
      <c r="C208" s="1420" t="s">
        <v>311</v>
      </c>
      <c r="D208" s="339" t="s">
        <v>309</v>
      </c>
      <c r="E208" s="346">
        <v>77</v>
      </c>
      <c r="F208" s="340"/>
      <c r="G208" s="340">
        <v>5</v>
      </c>
      <c r="H208" s="340">
        <v>40</v>
      </c>
      <c r="I208" s="340"/>
      <c r="J208" s="340">
        <v>25</v>
      </c>
      <c r="K208" s="339"/>
      <c r="L208" s="345">
        <f t="shared" si="18"/>
        <v>147</v>
      </c>
      <c r="M208" s="338">
        <f t="shared" si="19"/>
        <v>9</v>
      </c>
    </row>
    <row r="209" spans="2:13">
      <c r="B209" s="1407"/>
      <c r="C209" s="1421"/>
      <c r="D209" s="335" t="s">
        <v>308</v>
      </c>
      <c r="E209" s="337">
        <v>67</v>
      </c>
      <c r="F209" s="336"/>
      <c r="G209" s="336">
        <v>5</v>
      </c>
      <c r="H209" s="336">
        <v>40</v>
      </c>
      <c r="I209" s="336"/>
      <c r="J209" s="336">
        <v>25</v>
      </c>
      <c r="K209" s="335"/>
      <c r="L209" s="344">
        <f t="shared" si="18"/>
        <v>137</v>
      </c>
      <c r="M209" s="334">
        <f t="shared" si="19"/>
        <v>-1</v>
      </c>
    </row>
    <row r="210" spans="2:13" ht="17.25" thickBot="1">
      <c r="B210" s="1407"/>
      <c r="C210" s="1422"/>
      <c r="D210" s="335" t="s">
        <v>307</v>
      </c>
      <c r="E210" s="343">
        <v>52</v>
      </c>
      <c r="F210" s="332"/>
      <c r="G210" s="332">
        <v>5</v>
      </c>
      <c r="H210" s="332">
        <v>15</v>
      </c>
      <c r="I210" s="332"/>
      <c r="J210" s="332"/>
      <c r="K210" s="331"/>
      <c r="L210" s="331">
        <f t="shared" si="18"/>
        <v>72</v>
      </c>
      <c r="M210" s="330">
        <f t="shared" si="19"/>
        <v>-34</v>
      </c>
    </row>
    <row r="211" spans="2:13">
      <c r="B211" s="1407"/>
      <c r="C211" s="1446" t="s">
        <v>310</v>
      </c>
      <c r="D211" s="335" t="s">
        <v>309</v>
      </c>
      <c r="E211" s="346">
        <v>62</v>
      </c>
      <c r="F211" s="340"/>
      <c r="G211" s="340">
        <v>5</v>
      </c>
      <c r="H211" s="340">
        <v>40</v>
      </c>
      <c r="I211" s="340">
        <v>-5</v>
      </c>
      <c r="J211" s="340">
        <v>25</v>
      </c>
      <c r="K211" s="339"/>
      <c r="L211" s="339">
        <f t="shared" si="18"/>
        <v>127</v>
      </c>
      <c r="M211" s="338">
        <f t="shared" si="19"/>
        <v>-1</v>
      </c>
    </row>
    <row r="212" spans="2:13">
      <c r="B212" s="1407"/>
      <c r="C212" s="1421"/>
      <c r="D212" s="335" t="s">
        <v>308</v>
      </c>
      <c r="E212" s="362">
        <v>52</v>
      </c>
      <c r="F212" s="336"/>
      <c r="G212" s="336">
        <v>5</v>
      </c>
      <c r="H212" s="336">
        <v>40</v>
      </c>
      <c r="I212" s="336">
        <v>-5</v>
      </c>
      <c r="J212" s="336">
        <v>25</v>
      </c>
      <c r="K212" s="335"/>
      <c r="L212" s="335">
        <f t="shared" si="18"/>
        <v>117</v>
      </c>
      <c r="M212" s="334">
        <f t="shared" si="19"/>
        <v>-11</v>
      </c>
    </row>
    <row r="213" spans="2:13" ht="17.25" thickBot="1">
      <c r="B213" s="1465"/>
      <c r="C213" s="1447"/>
      <c r="D213" s="331" t="s">
        <v>307</v>
      </c>
      <c r="E213" s="343">
        <v>37</v>
      </c>
      <c r="F213" s="332"/>
      <c r="G213" s="332">
        <v>5</v>
      </c>
      <c r="H213" s="332">
        <v>15</v>
      </c>
      <c r="I213" s="332">
        <v>-5</v>
      </c>
      <c r="J213" s="332"/>
      <c r="K213" s="331"/>
      <c r="L213" s="331">
        <f t="shared" si="18"/>
        <v>52</v>
      </c>
      <c r="M213" s="330">
        <f t="shared" si="19"/>
        <v>-44</v>
      </c>
    </row>
    <row r="214" spans="2:13">
      <c r="B214" s="1468" t="s">
        <v>324</v>
      </c>
      <c r="C214" s="1461" t="s">
        <v>311</v>
      </c>
      <c r="D214" s="339" t="s">
        <v>309</v>
      </c>
      <c r="E214" s="346">
        <v>82</v>
      </c>
      <c r="F214" s="340"/>
      <c r="G214" s="340">
        <v>5</v>
      </c>
      <c r="H214" s="340">
        <v>40</v>
      </c>
      <c r="I214" s="340"/>
      <c r="J214" s="340"/>
      <c r="K214" s="339"/>
      <c r="L214" s="345">
        <f t="shared" si="18"/>
        <v>127</v>
      </c>
      <c r="M214" s="338">
        <f t="shared" si="19"/>
        <v>8</v>
      </c>
    </row>
    <row r="215" spans="2:13">
      <c r="B215" s="1429"/>
      <c r="C215" s="1413"/>
      <c r="D215" s="335" t="s">
        <v>308</v>
      </c>
      <c r="E215" s="337">
        <v>72</v>
      </c>
      <c r="F215" s="336"/>
      <c r="G215" s="336">
        <v>5</v>
      </c>
      <c r="H215" s="336">
        <v>40</v>
      </c>
      <c r="I215" s="336"/>
      <c r="J215" s="336"/>
      <c r="K215" s="335"/>
      <c r="L215" s="344">
        <f t="shared" si="18"/>
        <v>117</v>
      </c>
      <c r="M215" s="334">
        <f t="shared" si="19"/>
        <v>-2</v>
      </c>
    </row>
    <row r="216" spans="2:13" ht="17.25" thickBot="1">
      <c r="B216" s="1429"/>
      <c r="C216" s="1413"/>
      <c r="D216" s="335" t="s">
        <v>307</v>
      </c>
      <c r="E216" s="343"/>
      <c r="F216" s="332"/>
      <c r="G216" s="332"/>
      <c r="H216" s="332"/>
      <c r="I216" s="332"/>
      <c r="J216" s="332"/>
      <c r="K216" s="331"/>
      <c r="L216" s="347">
        <f t="shared" si="18"/>
        <v>0</v>
      </c>
      <c r="M216" s="330">
        <f t="shared" si="19"/>
        <v>0</v>
      </c>
    </row>
    <row r="217" spans="2:13">
      <c r="B217" s="1429"/>
      <c r="C217" s="1413" t="s">
        <v>310</v>
      </c>
      <c r="D217" s="335" t="s">
        <v>309</v>
      </c>
      <c r="E217" s="346">
        <v>67</v>
      </c>
      <c r="F217" s="340"/>
      <c r="G217" s="340">
        <v>5</v>
      </c>
      <c r="H217" s="340">
        <v>40</v>
      </c>
      <c r="I217" s="340">
        <v>-5</v>
      </c>
      <c r="J217" s="340"/>
      <c r="K217" s="339"/>
      <c r="L217" s="345">
        <f t="shared" si="18"/>
        <v>107</v>
      </c>
      <c r="M217" s="338">
        <f t="shared" si="19"/>
        <v>-7</v>
      </c>
    </row>
    <row r="218" spans="2:13">
      <c r="B218" s="1429"/>
      <c r="C218" s="1413"/>
      <c r="D218" s="335" t="s">
        <v>308</v>
      </c>
      <c r="E218" s="337">
        <v>57</v>
      </c>
      <c r="F218" s="336"/>
      <c r="G218" s="336">
        <v>5</v>
      </c>
      <c r="H218" s="336">
        <v>40</v>
      </c>
      <c r="I218" s="336">
        <v>-5</v>
      </c>
      <c r="J218" s="336"/>
      <c r="K218" s="335"/>
      <c r="L218" s="344">
        <f t="shared" si="18"/>
        <v>97</v>
      </c>
      <c r="M218" s="334">
        <f t="shared" si="19"/>
        <v>-17</v>
      </c>
    </row>
    <row r="219" spans="2:13" ht="17.25" thickBot="1">
      <c r="B219" s="1430"/>
      <c r="C219" s="1457"/>
      <c r="D219" s="331" t="s">
        <v>323</v>
      </c>
      <c r="E219" s="343"/>
      <c r="F219" s="332"/>
      <c r="G219" s="332"/>
      <c r="H219" s="332"/>
      <c r="I219" s="332"/>
      <c r="J219" s="332"/>
      <c r="K219" s="331"/>
      <c r="L219" s="347">
        <f t="shared" si="18"/>
        <v>0</v>
      </c>
      <c r="M219" s="330">
        <f t="shared" si="19"/>
        <v>0</v>
      </c>
    </row>
    <row r="222" spans="2:13" ht="18" thickBot="1">
      <c r="B222" s="361">
        <v>45853</v>
      </c>
    </row>
    <row r="223" spans="2:13" ht="21" thickBot="1">
      <c r="B223" s="1441" t="s">
        <v>322</v>
      </c>
      <c r="C223" s="1466"/>
      <c r="D223" s="1467"/>
      <c r="E223" s="355" t="s">
        <v>319</v>
      </c>
      <c r="F223" s="354" t="s">
        <v>318</v>
      </c>
      <c r="G223" s="354" t="s">
        <v>317</v>
      </c>
      <c r="H223" s="354" t="s">
        <v>316</v>
      </c>
      <c r="I223" s="354" t="s">
        <v>321</v>
      </c>
      <c r="J223" s="353"/>
      <c r="K223" s="387"/>
      <c r="L223" s="360" t="s">
        <v>315</v>
      </c>
      <c r="M223" s="351" t="s">
        <v>314</v>
      </c>
    </row>
    <row r="224" spans="2:13">
      <c r="B224" s="1408" t="s">
        <v>313</v>
      </c>
      <c r="C224" s="1422" t="s">
        <v>311</v>
      </c>
      <c r="D224" s="359" t="s">
        <v>309</v>
      </c>
      <c r="E224" s="350">
        <v>70</v>
      </c>
      <c r="F224" s="341">
        <v>3</v>
      </c>
      <c r="G224" s="341">
        <v>5</v>
      </c>
      <c r="H224" s="341">
        <v>45</v>
      </c>
      <c r="I224" s="341"/>
      <c r="J224" s="341"/>
      <c r="K224" s="359"/>
      <c r="L224" s="349">
        <f t="shared" ref="L224:L235" si="20">SUM(E224:J224)</f>
        <v>123</v>
      </c>
      <c r="M224" s="348">
        <f t="shared" ref="M224:M235" si="21">L224-L238</f>
        <v>-12</v>
      </c>
    </row>
    <row r="225" spans="2:13">
      <c r="B225" s="1429"/>
      <c r="C225" s="1413"/>
      <c r="D225" s="335" t="s">
        <v>308</v>
      </c>
      <c r="E225" s="337">
        <v>70</v>
      </c>
      <c r="F225" s="336">
        <v>3</v>
      </c>
      <c r="G225" s="336">
        <v>5</v>
      </c>
      <c r="H225" s="336">
        <f>H224</f>
        <v>45</v>
      </c>
      <c r="I225" s="336"/>
      <c r="J225" s="336"/>
      <c r="K225" s="335"/>
      <c r="L225" s="344">
        <f t="shared" si="20"/>
        <v>123</v>
      </c>
      <c r="M225" s="334">
        <f t="shared" si="21"/>
        <v>-2</v>
      </c>
    </row>
    <row r="226" spans="2:13" ht="17.25" thickBot="1">
      <c r="B226" s="1429"/>
      <c r="C226" s="1413"/>
      <c r="D226" s="335" t="s">
        <v>307</v>
      </c>
      <c r="E226" s="343">
        <f>E225-15</f>
        <v>55</v>
      </c>
      <c r="F226" s="332">
        <v>3</v>
      </c>
      <c r="G226" s="332">
        <v>5</v>
      </c>
      <c r="H226" s="332">
        <f>H224</f>
        <v>45</v>
      </c>
      <c r="I226" s="332"/>
      <c r="J226" s="332"/>
      <c r="K226" s="331"/>
      <c r="L226" s="347">
        <f t="shared" si="20"/>
        <v>108</v>
      </c>
      <c r="M226" s="330">
        <f t="shared" si="21"/>
        <v>23</v>
      </c>
    </row>
    <row r="227" spans="2:13">
      <c r="B227" s="1429"/>
      <c r="C227" s="1413" t="s">
        <v>310</v>
      </c>
      <c r="D227" s="335" t="s">
        <v>309</v>
      </c>
      <c r="E227" s="346">
        <v>62</v>
      </c>
      <c r="F227" s="340">
        <v>3</v>
      </c>
      <c r="G227" s="340">
        <v>5</v>
      </c>
      <c r="H227" s="340">
        <v>43</v>
      </c>
      <c r="I227" s="340"/>
      <c r="J227" s="340"/>
      <c r="K227" s="339"/>
      <c r="L227" s="345">
        <f t="shared" si="20"/>
        <v>113</v>
      </c>
      <c r="M227" s="338">
        <f t="shared" si="21"/>
        <v>-7</v>
      </c>
    </row>
    <row r="228" spans="2:13">
      <c r="B228" s="1429"/>
      <c r="C228" s="1413"/>
      <c r="D228" s="335" t="s">
        <v>308</v>
      </c>
      <c r="E228" s="337">
        <v>62</v>
      </c>
      <c r="F228" s="336">
        <v>3</v>
      </c>
      <c r="G228" s="336">
        <v>5</v>
      </c>
      <c r="H228" s="336">
        <v>43</v>
      </c>
      <c r="I228" s="336"/>
      <c r="J228" s="336"/>
      <c r="K228" s="335"/>
      <c r="L228" s="344">
        <f t="shared" si="20"/>
        <v>113</v>
      </c>
      <c r="M228" s="334">
        <f t="shared" si="21"/>
        <v>3</v>
      </c>
    </row>
    <row r="229" spans="2:13" ht="17.25" thickBot="1">
      <c r="B229" s="1430"/>
      <c r="C229" s="1457"/>
      <c r="D229" s="331" t="s">
        <v>307</v>
      </c>
      <c r="E229" s="343">
        <f>E228-15</f>
        <v>47</v>
      </c>
      <c r="F229" s="332">
        <v>3</v>
      </c>
      <c r="G229" s="332">
        <v>5</v>
      </c>
      <c r="H229" s="332">
        <v>43</v>
      </c>
      <c r="I229" s="332"/>
      <c r="J229" s="332"/>
      <c r="K229" s="331"/>
      <c r="L229" s="347">
        <f t="shared" si="20"/>
        <v>98</v>
      </c>
      <c r="M229" s="330">
        <f t="shared" si="21"/>
        <v>28</v>
      </c>
    </row>
    <row r="230" spans="2:13">
      <c r="B230" s="1428" t="s">
        <v>312</v>
      </c>
      <c r="C230" s="1461" t="s">
        <v>311</v>
      </c>
      <c r="D230" s="339" t="s">
        <v>309</v>
      </c>
      <c r="E230" s="346">
        <v>66</v>
      </c>
      <c r="F230" s="340"/>
      <c r="G230" s="340">
        <v>5</v>
      </c>
      <c r="H230" s="340">
        <v>45</v>
      </c>
      <c r="I230" s="340"/>
      <c r="J230" s="340"/>
      <c r="K230" s="339"/>
      <c r="L230" s="345">
        <f t="shared" si="20"/>
        <v>116</v>
      </c>
      <c r="M230" s="338">
        <f t="shared" si="21"/>
        <v>-6</v>
      </c>
    </row>
    <row r="231" spans="2:13">
      <c r="B231" s="1429"/>
      <c r="C231" s="1413"/>
      <c r="D231" s="335" t="s">
        <v>308</v>
      </c>
      <c r="E231" s="337">
        <v>66</v>
      </c>
      <c r="F231" s="336"/>
      <c r="G231" s="336">
        <v>5</v>
      </c>
      <c r="H231" s="336">
        <f>H230</f>
        <v>45</v>
      </c>
      <c r="I231" s="336"/>
      <c r="J231" s="336"/>
      <c r="K231" s="335"/>
      <c r="L231" s="344">
        <f t="shared" si="20"/>
        <v>116</v>
      </c>
      <c r="M231" s="334">
        <f t="shared" si="21"/>
        <v>4</v>
      </c>
    </row>
    <row r="232" spans="2:13" ht="17.25" thickBot="1">
      <c r="B232" s="1429"/>
      <c r="C232" s="1413"/>
      <c r="D232" s="335" t="s">
        <v>307</v>
      </c>
      <c r="E232" s="343">
        <f>E231-15</f>
        <v>51</v>
      </c>
      <c r="F232" s="332"/>
      <c r="G232" s="332">
        <v>5</v>
      </c>
      <c r="H232" s="332">
        <f>H230</f>
        <v>45</v>
      </c>
      <c r="I232" s="332"/>
      <c r="J232" s="332"/>
      <c r="K232" s="331"/>
      <c r="L232" s="347">
        <f t="shared" si="20"/>
        <v>101</v>
      </c>
      <c r="M232" s="330">
        <f t="shared" si="21"/>
        <v>29</v>
      </c>
    </row>
    <row r="233" spans="2:13">
      <c r="B233" s="1429"/>
      <c r="C233" s="1413" t="s">
        <v>310</v>
      </c>
      <c r="D233" s="335" t="s">
        <v>309</v>
      </c>
      <c r="E233" s="346">
        <v>58</v>
      </c>
      <c r="F233" s="340"/>
      <c r="G233" s="340">
        <v>5</v>
      </c>
      <c r="H233" s="340">
        <v>43</v>
      </c>
      <c r="I233" s="340"/>
      <c r="J233" s="340"/>
      <c r="K233" s="339"/>
      <c r="L233" s="345">
        <f t="shared" si="20"/>
        <v>106</v>
      </c>
      <c r="M233" s="338">
        <f t="shared" si="21"/>
        <v>4</v>
      </c>
    </row>
    <row r="234" spans="2:13">
      <c r="B234" s="1429"/>
      <c r="C234" s="1413"/>
      <c r="D234" s="335" t="s">
        <v>308</v>
      </c>
      <c r="E234" s="337">
        <v>58</v>
      </c>
      <c r="F234" s="336"/>
      <c r="G234" s="336">
        <v>5</v>
      </c>
      <c r="H234" s="336">
        <f>H233</f>
        <v>43</v>
      </c>
      <c r="I234" s="336"/>
      <c r="J234" s="336"/>
      <c r="K234" s="335"/>
      <c r="L234" s="344">
        <f t="shared" si="20"/>
        <v>106</v>
      </c>
      <c r="M234" s="334">
        <f t="shared" si="21"/>
        <v>14</v>
      </c>
    </row>
    <row r="235" spans="2:13" ht="17.25" thickBot="1">
      <c r="B235" s="1430"/>
      <c r="C235" s="1457"/>
      <c r="D235" s="331" t="s">
        <v>307</v>
      </c>
      <c r="E235" s="343">
        <f>E234-15</f>
        <v>43</v>
      </c>
      <c r="F235" s="332"/>
      <c r="G235" s="332">
        <v>5</v>
      </c>
      <c r="H235" s="332">
        <f>H233</f>
        <v>43</v>
      </c>
      <c r="I235" s="332"/>
      <c r="J235" s="332"/>
      <c r="K235" s="331"/>
      <c r="L235" s="347">
        <f t="shared" si="20"/>
        <v>91</v>
      </c>
      <c r="M235" s="330">
        <f t="shared" si="21"/>
        <v>39</v>
      </c>
    </row>
    <row r="236" spans="2:13" ht="17.25" thickBot="1">
      <c r="B236" s="358"/>
      <c r="C236" s="357"/>
      <c r="L236" s="26"/>
      <c r="M236" s="356"/>
    </row>
    <row r="237" spans="2:13" ht="21" thickBot="1">
      <c r="B237" s="1469" t="s">
        <v>320</v>
      </c>
      <c r="C237" s="1470"/>
      <c r="D237" s="1471"/>
      <c r="E237" s="355" t="s">
        <v>319</v>
      </c>
      <c r="F237" s="354" t="s">
        <v>318</v>
      </c>
      <c r="G237" s="354" t="s">
        <v>317</v>
      </c>
      <c r="H237" s="354" t="s">
        <v>316</v>
      </c>
      <c r="I237" s="354" t="s">
        <v>313</v>
      </c>
      <c r="J237" s="353"/>
      <c r="K237" s="387"/>
      <c r="L237" s="352" t="s">
        <v>315</v>
      </c>
      <c r="M237" s="351" t="s">
        <v>314</v>
      </c>
    </row>
    <row r="238" spans="2:13">
      <c r="B238" s="1428" t="s">
        <v>313</v>
      </c>
      <c r="C238" s="1420" t="s">
        <v>311</v>
      </c>
      <c r="D238" s="339" t="s">
        <v>309</v>
      </c>
      <c r="E238" s="350">
        <v>77</v>
      </c>
      <c r="F238" s="341">
        <v>3</v>
      </c>
      <c r="G238" s="341">
        <v>5</v>
      </c>
      <c r="H238" s="341">
        <v>45</v>
      </c>
      <c r="I238" s="341">
        <v>5</v>
      </c>
      <c r="J238" s="341"/>
      <c r="K238" s="359"/>
      <c r="L238" s="349">
        <f t="shared" ref="L238:L249" si="22">SUM(E238:J238)</f>
        <v>135</v>
      </c>
      <c r="M238" s="348">
        <f t="shared" ref="M238:M249" si="23">L238-L224</f>
        <v>12</v>
      </c>
    </row>
    <row r="239" spans="2:13">
      <c r="B239" s="1429"/>
      <c r="C239" s="1421"/>
      <c r="D239" s="335" t="s">
        <v>308</v>
      </c>
      <c r="E239" s="337">
        <v>67</v>
      </c>
      <c r="F239" s="336">
        <v>3</v>
      </c>
      <c r="G239" s="336">
        <v>5</v>
      </c>
      <c r="H239" s="336">
        <v>45</v>
      </c>
      <c r="I239" s="336">
        <v>5</v>
      </c>
      <c r="J239" s="336"/>
      <c r="K239" s="335"/>
      <c r="L239" s="344">
        <f t="shared" si="22"/>
        <v>125</v>
      </c>
      <c r="M239" s="334">
        <f t="shared" si="23"/>
        <v>2</v>
      </c>
    </row>
    <row r="240" spans="2:13" ht="17.25" thickBot="1">
      <c r="B240" s="1429"/>
      <c r="C240" s="1422"/>
      <c r="D240" s="335" t="s">
        <v>307</v>
      </c>
      <c r="E240" s="343">
        <v>52</v>
      </c>
      <c r="F240" s="332">
        <v>3</v>
      </c>
      <c r="G240" s="332">
        <v>5</v>
      </c>
      <c r="H240" s="332">
        <v>20</v>
      </c>
      <c r="I240" s="332">
        <v>5</v>
      </c>
      <c r="J240" s="332"/>
      <c r="K240" s="331"/>
      <c r="L240" s="347">
        <f t="shared" si="22"/>
        <v>85</v>
      </c>
      <c r="M240" s="330">
        <f t="shared" si="23"/>
        <v>-23</v>
      </c>
    </row>
    <row r="241" spans="2:13">
      <c r="B241" s="1429"/>
      <c r="C241" s="1446" t="s">
        <v>310</v>
      </c>
      <c r="D241" s="335" t="s">
        <v>309</v>
      </c>
      <c r="E241" s="346">
        <v>62</v>
      </c>
      <c r="F241" s="340">
        <v>3</v>
      </c>
      <c r="G241" s="340">
        <v>5</v>
      </c>
      <c r="H241" s="340">
        <v>45</v>
      </c>
      <c r="I241" s="340">
        <v>5</v>
      </c>
      <c r="J241" s="340"/>
      <c r="K241" s="339"/>
      <c r="L241" s="345">
        <f t="shared" si="22"/>
        <v>120</v>
      </c>
      <c r="M241" s="338">
        <f t="shared" si="23"/>
        <v>7</v>
      </c>
    </row>
    <row r="242" spans="2:13">
      <c r="B242" s="1429"/>
      <c r="C242" s="1421"/>
      <c r="D242" s="335" t="s">
        <v>308</v>
      </c>
      <c r="E242" s="337">
        <v>52</v>
      </c>
      <c r="F242" s="336">
        <v>3</v>
      </c>
      <c r="G242" s="336">
        <v>5</v>
      </c>
      <c r="H242" s="336">
        <v>45</v>
      </c>
      <c r="I242" s="336">
        <v>5</v>
      </c>
      <c r="J242" s="336"/>
      <c r="K242" s="335"/>
      <c r="L242" s="344">
        <f t="shared" si="22"/>
        <v>110</v>
      </c>
      <c r="M242" s="334">
        <f t="shared" si="23"/>
        <v>-3</v>
      </c>
    </row>
    <row r="243" spans="2:13" ht="17.25" thickBot="1">
      <c r="B243" s="1430"/>
      <c r="C243" s="1447"/>
      <c r="D243" s="331" t="s">
        <v>307</v>
      </c>
      <c r="E243" s="343">
        <v>37</v>
      </c>
      <c r="F243" s="332">
        <v>3</v>
      </c>
      <c r="G243" s="332">
        <v>5</v>
      </c>
      <c r="H243" s="332">
        <v>20</v>
      </c>
      <c r="I243" s="332">
        <v>5</v>
      </c>
      <c r="J243" s="332"/>
      <c r="K243" s="331"/>
      <c r="L243" s="347">
        <f t="shared" si="22"/>
        <v>70</v>
      </c>
      <c r="M243" s="330">
        <f t="shared" si="23"/>
        <v>-28</v>
      </c>
    </row>
    <row r="244" spans="2:13">
      <c r="B244" s="1406" t="s">
        <v>312</v>
      </c>
      <c r="C244" s="1420" t="s">
        <v>311</v>
      </c>
      <c r="D244" s="339" t="s">
        <v>309</v>
      </c>
      <c r="E244" s="346">
        <v>77</v>
      </c>
      <c r="F244" s="340"/>
      <c r="G244" s="340">
        <v>5</v>
      </c>
      <c r="H244" s="341">
        <v>45</v>
      </c>
      <c r="I244" s="340">
        <v>-5</v>
      </c>
      <c r="J244" s="340"/>
      <c r="K244" s="339"/>
      <c r="L244" s="345">
        <f t="shared" si="22"/>
        <v>122</v>
      </c>
      <c r="M244" s="338">
        <f t="shared" si="23"/>
        <v>6</v>
      </c>
    </row>
    <row r="245" spans="2:13">
      <c r="B245" s="1407"/>
      <c r="C245" s="1421"/>
      <c r="D245" s="335" t="s">
        <v>308</v>
      </c>
      <c r="E245" s="337">
        <v>67</v>
      </c>
      <c r="F245" s="336"/>
      <c r="G245" s="336">
        <v>5</v>
      </c>
      <c r="H245" s="336">
        <v>45</v>
      </c>
      <c r="I245" s="336">
        <v>-5</v>
      </c>
      <c r="J245" s="336"/>
      <c r="K245" s="335"/>
      <c r="L245" s="344">
        <f t="shared" si="22"/>
        <v>112</v>
      </c>
      <c r="M245" s="334">
        <f t="shared" si="23"/>
        <v>-4</v>
      </c>
    </row>
    <row r="246" spans="2:13" ht="17.25" thickBot="1">
      <c r="B246" s="1407"/>
      <c r="C246" s="1422"/>
      <c r="D246" s="335" t="s">
        <v>307</v>
      </c>
      <c r="E246" s="343">
        <v>52</v>
      </c>
      <c r="F246" s="332"/>
      <c r="G246" s="332">
        <v>5</v>
      </c>
      <c r="H246" s="332">
        <v>20</v>
      </c>
      <c r="I246" s="332">
        <v>-5</v>
      </c>
      <c r="J246" s="332"/>
      <c r="K246" s="331"/>
      <c r="L246" s="331">
        <f t="shared" si="22"/>
        <v>72</v>
      </c>
      <c r="M246" s="330">
        <f t="shared" si="23"/>
        <v>-29</v>
      </c>
    </row>
    <row r="247" spans="2:13">
      <c r="B247" s="1407"/>
      <c r="C247" s="1446" t="s">
        <v>310</v>
      </c>
      <c r="D247" s="335" t="s">
        <v>309</v>
      </c>
      <c r="E247" s="342">
        <v>62</v>
      </c>
      <c r="F247" s="340"/>
      <c r="G247" s="340">
        <v>5</v>
      </c>
      <c r="H247" s="341">
        <v>45</v>
      </c>
      <c r="I247" s="340">
        <v>-10</v>
      </c>
      <c r="J247" s="340"/>
      <c r="K247" s="339"/>
      <c r="L247" s="339">
        <f t="shared" si="22"/>
        <v>102</v>
      </c>
      <c r="M247" s="338">
        <f t="shared" si="23"/>
        <v>-4</v>
      </c>
    </row>
    <row r="248" spans="2:13">
      <c r="B248" s="1407"/>
      <c r="C248" s="1421"/>
      <c r="D248" s="335" t="s">
        <v>308</v>
      </c>
      <c r="E248" s="337">
        <v>52</v>
      </c>
      <c r="F248" s="336"/>
      <c r="G248" s="336">
        <v>5</v>
      </c>
      <c r="H248" s="336">
        <v>45</v>
      </c>
      <c r="I248" s="336">
        <v>-10</v>
      </c>
      <c r="J248" s="336"/>
      <c r="K248" s="335"/>
      <c r="L248" s="335">
        <f t="shared" si="22"/>
        <v>92</v>
      </c>
      <c r="M248" s="334">
        <f t="shared" si="23"/>
        <v>-14</v>
      </c>
    </row>
    <row r="249" spans="2:13" ht="17.25" thickBot="1">
      <c r="B249" s="1465"/>
      <c r="C249" s="1447"/>
      <c r="D249" s="331" t="s">
        <v>307</v>
      </c>
      <c r="E249" s="333">
        <v>37</v>
      </c>
      <c r="F249" s="332"/>
      <c r="G249" s="332">
        <v>5</v>
      </c>
      <c r="H249" s="332">
        <v>20</v>
      </c>
      <c r="I249" s="332">
        <v>-10</v>
      </c>
      <c r="J249" s="332"/>
      <c r="K249" s="331"/>
      <c r="L249" s="331">
        <f t="shared" si="22"/>
        <v>52</v>
      </c>
      <c r="M249" s="330">
        <f t="shared" si="23"/>
        <v>-39</v>
      </c>
    </row>
    <row r="254" spans="2:13" ht="17.25">
      <c r="B254" s="361">
        <v>45881</v>
      </c>
    </row>
    <row r="255" spans="2:13" ht="17.25" thickBot="1">
      <c r="B255" s="1472"/>
      <c r="C255" s="1472"/>
      <c r="D255" s="1472"/>
      <c r="E255" s="1472"/>
      <c r="F255" s="1472"/>
      <c r="G255" s="1472"/>
      <c r="H255" s="1472"/>
    </row>
    <row r="256" spans="2:13" ht="21" thickBot="1">
      <c r="B256" s="1441" t="s">
        <v>322</v>
      </c>
      <c r="C256" s="1466"/>
      <c r="D256" s="1467"/>
      <c r="E256" s="372" t="s">
        <v>319</v>
      </c>
      <c r="F256" s="371" t="s">
        <v>318</v>
      </c>
      <c r="G256" s="371" t="s">
        <v>317</v>
      </c>
      <c r="H256" s="354" t="s">
        <v>316</v>
      </c>
      <c r="I256" s="354" t="s">
        <v>321</v>
      </c>
      <c r="J256" s="353"/>
      <c r="K256" s="387"/>
      <c r="L256" s="360" t="s">
        <v>315</v>
      </c>
      <c r="M256" s="351" t="s">
        <v>314</v>
      </c>
    </row>
    <row r="257" spans="2:13">
      <c r="B257" s="1408" t="s">
        <v>313</v>
      </c>
      <c r="C257" s="1422" t="s">
        <v>311</v>
      </c>
      <c r="D257" s="359" t="s">
        <v>309</v>
      </c>
      <c r="E257" s="346">
        <f>E258+1</f>
        <v>86</v>
      </c>
      <c r="F257" s="340">
        <v>3</v>
      </c>
      <c r="G257" s="338">
        <v>5</v>
      </c>
      <c r="H257" s="410">
        <v>26</v>
      </c>
      <c r="I257" s="341"/>
      <c r="J257" s="341"/>
      <c r="K257" s="359"/>
      <c r="L257" s="349">
        <f t="shared" ref="L257:L268" si="24">SUM(E257:J257)</f>
        <v>120</v>
      </c>
      <c r="M257" s="348">
        <f t="shared" ref="M257:M268" si="25">L257-L272</f>
        <v>-10</v>
      </c>
    </row>
    <row r="258" spans="2:13">
      <c r="B258" s="1429"/>
      <c r="C258" s="1413"/>
      <c r="D258" s="335" t="s">
        <v>308</v>
      </c>
      <c r="E258" s="337">
        <v>85</v>
      </c>
      <c r="F258" s="336">
        <v>3</v>
      </c>
      <c r="G258" s="334">
        <v>5</v>
      </c>
      <c r="H258" s="411">
        <v>26</v>
      </c>
      <c r="I258" s="336"/>
      <c r="J258" s="336"/>
      <c r="K258" s="335"/>
      <c r="L258" s="344">
        <f t="shared" si="24"/>
        <v>119</v>
      </c>
      <c r="M258" s="334">
        <f t="shared" si="25"/>
        <v>-1</v>
      </c>
    </row>
    <row r="259" spans="2:13" ht="17.25" thickBot="1">
      <c r="B259" s="1429"/>
      <c r="C259" s="1413"/>
      <c r="D259" s="335" t="s">
        <v>364</v>
      </c>
      <c r="E259" s="343">
        <f>E258-15</f>
        <v>70</v>
      </c>
      <c r="F259" s="332">
        <v>3</v>
      </c>
      <c r="G259" s="330">
        <v>5</v>
      </c>
      <c r="H259" s="412">
        <v>26</v>
      </c>
      <c r="I259" s="332"/>
      <c r="J259" s="332"/>
      <c r="K259" s="331"/>
      <c r="L259" s="347">
        <f t="shared" si="24"/>
        <v>104</v>
      </c>
      <c r="M259" s="330">
        <f t="shared" si="25"/>
        <v>29</v>
      </c>
    </row>
    <row r="260" spans="2:13">
      <c r="B260" s="1429"/>
      <c r="C260" s="1413" t="s">
        <v>310</v>
      </c>
      <c r="D260" s="335" t="s">
        <v>309</v>
      </c>
      <c r="E260" s="346">
        <f>E261+1</f>
        <v>73</v>
      </c>
      <c r="F260" s="340">
        <v>3</v>
      </c>
      <c r="G260" s="338">
        <v>5</v>
      </c>
      <c r="H260" s="413">
        <v>26</v>
      </c>
      <c r="I260" s="340"/>
      <c r="J260" s="340"/>
      <c r="K260" s="339"/>
      <c r="L260" s="345">
        <f t="shared" si="24"/>
        <v>107</v>
      </c>
      <c r="M260" s="338">
        <f t="shared" si="25"/>
        <v>-8</v>
      </c>
    </row>
    <row r="261" spans="2:13">
      <c r="B261" s="1429"/>
      <c r="C261" s="1413"/>
      <c r="D261" s="335" t="s">
        <v>308</v>
      </c>
      <c r="E261" s="337">
        <v>72</v>
      </c>
      <c r="F261" s="336">
        <v>3</v>
      </c>
      <c r="G261" s="334">
        <v>5</v>
      </c>
      <c r="H261" s="411">
        <f>H260</f>
        <v>26</v>
      </c>
      <c r="I261" s="336"/>
      <c r="J261" s="336"/>
      <c r="K261" s="335"/>
      <c r="L261" s="344">
        <f t="shared" si="24"/>
        <v>106</v>
      </c>
      <c r="M261" s="334">
        <f t="shared" si="25"/>
        <v>1</v>
      </c>
    </row>
    <row r="262" spans="2:13" ht="17.25" thickBot="1">
      <c r="B262" s="1430"/>
      <c r="C262" s="1457"/>
      <c r="D262" s="335" t="s">
        <v>364</v>
      </c>
      <c r="E262" s="343">
        <f>E261-15</f>
        <v>57</v>
      </c>
      <c r="F262" s="332">
        <v>3</v>
      </c>
      <c r="G262" s="330">
        <v>5</v>
      </c>
      <c r="H262" s="412">
        <f>H260</f>
        <v>26</v>
      </c>
      <c r="I262" s="332"/>
      <c r="J262" s="332"/>
      <c r="K262" s="331"/>
      <c r="L262" s="347">
        <f t="shared" si="24"/>
        <v>91</v>
      </c>
      <c r="M262" s="330">
        <f t="shared" si="25"/>
        <v>31</v>
      </c>
    </row>
    <row r="263" spans="2:13">
      <c r="B263" s="1428" t="s">
        <v>312</v>
      </c>
      <c r="C263" s="1461" t="s">
        <v>311</v>
      </c>
      <c r="D263" s="339" t="s">
        <v>309</v>
      </c>
      <c r="E263" s="346">
        <f t="shared" ref="E263:E268" si="26">E257-4</f>
        <v>82</v>
      </c>
      <c r="F263" s="340"/>
      <c r="G263" s="338">
        <v>5</v>
      </c>
      <c r="H263" s="413">
        <v>26</v>
      </c>
      <c r="I263" s="340"/>
      <c r="J263" s="340"/>
      <c r="K263" s="339"/>
      <c r="L263" s="345">
        <f t="shared" si="24"/>
        <v>113</v>
      </c>
      <c r="M263" s="338">
        <f t="shared" si="25"/>
        <v>-4</v>
      </c>
    </row>
    <row r="264" spans="2:13">
      <c r="B264" s="1429"/>
      <c r="C264" s="1413"/>
      <c r="D264" s="335" t="s">
        <v>308</v>
      </c>
      <c r="E264" s="337">
        <f t="shared" si="26"/>
        <v>81</v>
      </c>
      <c r="F264" s="336"/>
      <c r="G264" s="334">
        <v>5</v>
      </c>
      <c r="H264" s="411">
        <f>H263</f>
        <v>26</v>
      </c>
      <c r="I264" s="336"/>
      <c r="J264" s="336"/>
      <c r="K264" s="335"/>
      <c r="L264" s="344">
        <f t="shared" si="24"/>
        <v>112</v>
      </c>
      <c r="M264" s="334">
        <f t="shared" si="25"/>
        <v>5</v>
      </c>
    </row>
    <row r="265" spans="2:13" ht="17.25" thickBot="1">
      <c r="B265" s="1429"/>
      <c r="C265" s="1413"/>
      <c r="D265" s="335" t="s">
        <v>364</v>
      </c>
      <c r="E265" s="343">
        <f t="shared" si="26"/>
        <v>66</v>
      </c>
      <c r="F265" s="332"/>
      <c r="G265" s="330">
        <v>5</v>
      </c>
      <c r="H265" s="412">
        <f>H263</f>
        <v>26</v>
      </c>
      <c r="I265" s="332"/>
      <c r="J265" s="332"/>
      <c r="K265" s="331"/>
      <c r="L265" s="347">
        <f t="shared" si="24"/>
        <v>97</v>
      </c>
      <c r="M265" s="330">
        <f t="shared" si="25"/>
        <v>35</v>
      </c>
    </row>
    <row r="266" spans="2:13">
      <c r="B266" s="1429"/>
      <c r="C266" s="1413" t="s">
        <v>310</v>
      </c>
      <c r="D266" s="335" t="s">
        <v>309</v>
      </c>
      <c r="E266" s="346">
        <f t="shared" si="26"/>
        <v>69</v>
      </c>
      <c r="F266" s="340"/>
      <c r="G266" s="338">
        <v>5</v>
      </c>
      <c r="H266" s="413">
        <v>26</v>
      </c>
      <c r="I266" s="340"/>
      <c r="J266" s="340"/>
      <c r="K266" s="339"/>
      <c r="L266" s="345">
        <f t="shared" si="24"/>
        <v>100</v>
      </c>
      <c r="M266" s="338">
        <f t="shared" si="25"/>
        <v>8</v>
      </c>
    </row>
    <row r="267" spans="2:13">
      <c r="B267" s="1429"/>
      <c r="C267" s="1413"/>
      <c r="D267" s="335" t="s">
        <v>308</v>
      </c>
      <c r="E267" s="337">
        <f t="shared" si="26"/>
        <v>68</v>
      </c>
      <c r="F267" s="336"/>
      <c r="G267" s="334">
        <v>5</v>
      </c>
      <c r="H267" s="411">
        <f>H266</f>
        <v>26</v>
      </c>
      <c r="I267" s="336"/>
      <c r="J267" s="336"/>
      <c r="K267" s="335"/>
      <c r="L267" s="344">
        <f t="shared" si="24"/>
        <v>99</v>
      </c>
      <c r="M267" s="334">
        <f t="shared" si="25"/>
        <v>17</v>
      </c>
    </row>
    <row r="268" spans="2:13" ht="17.25" thickBot="1">
      <c r="B268" s="1430"/>
      <c r="C268" s="1457"/>
      <c r="D268" s="331" t="s">
        <v>364</v>
      </c>
      <c r="E268" s="343">
        <f t="shared" si="26"/>
        <v>53</v>
      </c>
      <c r="F268" s="332"/>
      <c r="G268" s="330">
        <v>5</v>
      </c>
      <c r="H268" s="412">
        <f>H266</f>
        <v>26</v>
      </c>
      <c r="I268" s="332"/>
      <c r="J268" s="332"/>
      <c r="K268" s="331"/>
      <c r="L268" s="347">
        <f t="shared" si="24"/>
        <v>84</v>
      </c>
      <c r="M268" s="330">
        <f t="shared" si="25"/>
        <v>47</v>
      </c>
    </row>
    <row r="269" spans="2:13">
      <c r="B269" s="357"/>
      <c r="C269" s="357"/>
      <c r="L269" s="26"/>
    </row>
    <row r="270" spans="2:13" ht="17.25" thickBot="1">
      <c r="B270" s="1472" t="s">
        <v>365</v>
      </c>
      <c r="C270" s="1472"/>
      <c r="D270" s="1472"/>
      <c r="E270" s="1472"/>
      <c r="F270" s="1472"/>
      <c r="G270" s="1472"/>
      <c r="H270" s="1472"/>
      <c r="L270" s="26"/>
    </row>
    <row r="271" spans="2:13" ht="21" thickBot="1">
      <c r="B271" s="1469" t="s">
        <v>320</v>
      </c>
      <c r="C271" s="1470"/>
      <c r="D271" s="1471"/>
      <c r="E271" s="355" t="s">
        <v>319</v>
      </c>
      <c r="F271" s="354" t="s">
        <v>318</v>
      </c>
      <c r="G271" s="354" t="s">
        <v>317</v>
      </c>
      <c r="H271" s="354" t="s">
        <v>316</v>
      </c>
      <c r="I271" s="354" t="s">
        <v>313</v>
      </c>
      <c r="J271" s="353"/>
      <c r="K271" s="387"/>
      <c r="L271" s="352" t="s">
        <v>315</v>
      </c>
      <c r="M271" s="351" t="s">
        <v>314</v>
      </c>
    </row>
    <row r="272" spans="2:13">
      <c r="B272" s="1428" t="s">
        <v>313</v>
      </c>
      <c r="C272" s="1420" t="s">
        <v>311</v>
      </c>
      <c r="D272" s="339" t="s">
        <v>309</v>
      </c>
      <c r="E272" s="350">
        <v>77</v>
      </c>
      <c r="F272" s="341">
        <v>3</v>
      </c>
      <c r="G272" s="341">
        <v>5</v>
      </c>
      <c r="H272" s="341">
        <v>40</v>
      </c>
      <c r="I272" s="341">
        <v>5</v>
      </c>
      <c r="J272" s="341"/>
      <c r="K272" s="359"/>
      <c r="L272" s="349">
        <f t="shared" ref="L272:L283" si="27">SUM(E272:J272)</f>
        <v>130</v>
      </c>
      <c r="M272" s="348">
        <f t="shared" ref="M272:M283" si="28">L272-L257</f>
        <v>10</v>
      </c>
    </row>
    <row r="273" spans="2:13">
      <c r="B273" s="1429"/>
      <c r="C273" s="1421"/>
      <c r="D273" s="335" t="s">
        <v>308</v>
      </c>
      <c r="E273" s="337">
        <v>67</v>
      </c>
      <c r="F273" s="336">
        <v>3</v>
      </c>
      <c r="G273" s="336">
        <v>5</v>
      </c>
      <c r="H273" s="336">
        <v>40</v>
      </c>
      <c r="I273" s="336">
        <v>5</v>
      </c>
      <c r="J273" s="336"/>
      <c r="K273" s="335"/>
      <c r="L273" s="344">
        <f t="shared" si="27"/>
        <v>120</v>
      </c>
      <c r="M273" s="334">
        <f t="shared" si="28"/>
        <v>1</v>
      </c>
    </row>
    <row r="274" spans="2:13" ht="17.25" thickBot="1">
      <c r="B274" s="1429"/>
      <c r="C274" s="1422"/>
      <c r="D274" s="335" t="s">
        <v>307</v>
      </c>
      <c r="E274" s="343">
        <v>47</v>
      </c>
      <c r="F274" s="332">
        <v>3</v>
      </c>
      <c r="G274" s="332">
        <v>5</v>
      </c>
      <c r="H274" s="332">
        <v>15</v>
      </c>
      <c r="I274" s="332">
        <v>5</v>
      </c>
      <c r="J274" s="332"/>
      <c r="K274" s="331"/>
      <c r="L274" s="347">
        <f t="shared" si="27"/>
        <v>75</v>
      </c>
      <c r="M274" s="330">
        <f t="shared" si="28"/>
        <v>-29</v>
      </c>
    </row>
    <row r="275" spans="2:13">
      <c r="B275" s="1429"/>
      <c r="C275" s="1446" t="s">
        <v>310</v>
      </c>
      <c r="D275" s="335" t="s">
        <v>309</v>
      </c>
      <c r="E275" s="346">
        <v>62</v>
      </c>
      <c r="F275" s="340">
        <v>3</v>
      </c>
      <c r="G275" s="340">
        <v>5</v>
      </c>
      <c r="H275" s="340">
        <v>40</v>
      </c>
      <c r="I275" s="340">
        <v>5</v>
      </c>
      <c r="J275" s="340"/>
      <c r="K275" s="339"/>
      <c r="L275" s="345">
        <f t="shared" si="27"/>
        <v>115</v>
      </c>
      <c r="M275" s="338">
        <f t="shared" si="28"/>
        <v>8</v>
      </c>
    </row>
    <row r="276" spans="2:13">
      <c r="B276" s="1429"/>
      <c r="C276" s="1421"/>
      <c r="D276" s="335" t="s">
        <v>308</v>
      </c>
      <c r="E276" s="337">
        <v>52</v>
      </c>
      <c r="F276" s="336">
        <v>3</v>
      </c>
      <c r="G276" s="336">
        <v>5</v>
      </c>
      <c r="H276" s="336">
        <v>40</v>
      </c>
      <c r="I276" s="336">
        <v>5</v>
      </c>
      <c r="J276" s="336"/>
      <c r="K276" s="335"/>
      <c r="L276" s="344">
        <f t="shared" si="27"/>
        <v>105</v>
      </c>
      <c r="M276" s="334">
        <f t="shared" si="28"/>
        <v>-1</v>
      </c>
    </row>
    <row r="277" spans="2:13" ht="17.25" thickBot="1">
      <c r="B277" s="1430"/>
      <c r="C277" s="1447"/>
      <c r="D277" s="331" t="s">
        <v>307</v>
      </c>
      <c r="E277" s="343">
        <v>32</v>
      </c>
      <c r="F277" s="332">
        <v>3</v>
      </c>
      <c r="G277" s="332">
        <v>5</v>
      </c>
      <c r="H277" s="332">
        <v>15</v>
      </c>
      <c r="I277" s="332">
        <v>5</v>
      </c>
      <c r="J277" s="332"/>
      <c r="K277" s="331"/>
      <c r="L277" s="347">
        <f t="shared" si="27"/>
        <v>60</v>
      </c>
      <c r="M277" s="330">
        <f t="shared" si="28"/>
        <v>-31</v>
      </c>
    </row>
    <row r="278" spans="2:13" ht="17.25" thickBot="1">
      <c r="B278" s="1406" t="s">
        <v>312</v>
      </c>
      <c r="C278" s="1420" t="s">
        <v>311</v>
      </c>
      <c r="D278" s="339" t="s">
        <v>309</v>
      </c>
      <c r="E278" s="346">
        <f>E272-5</f>
        <v>72</v>
      </c>
      <c r="F278" s="340"/>
      <c r="G278" s="340">
        <v>5</v>
      </c>
      <c r="H278" s="341">
        <v>45</v>
      </c>
      <c r="I278" s="340">
        <v>-5</v>
      </c>
      <c r="J278" s="340"/>
      <c r="K278" s="339"/>
      <c r="L278" s="345">
        <f t="shared" si="27"/>
        <v>117</v>
      </c>
      <c r="M278" s="338">
        <f t="shared" si="28"/>
        <v>4</v>
      </c>
    </row>
    <row r="279" spans="2:13" ht="17.25" thickBot="1">
      <c r="B279" s="1407"/>
      <c r="C279" s="1421"/>
      <c r="D279" s="335" t="s">
        <v>308</v>
      </c>
      <c r="E279" s="346">
        <f>E273-5</f>
        <v>62</v>
      </c>
      <c r="F279" s="336"/>
      <c r="G279" s="336">
        <v>5</v>
      </c>
      <c r="H279" s="336">
        <v>45</v>
      </c>
      <c r="I279" s="336">
        <v>-5</v>
      </c>
      <c r="J279" s="336"/>
      <c r="K279" s="335"/>
      <c r="L279" s="344">
        <f t="shared" si="27"/>
        <v>107</v>
      </c>
      <c r="M279" s="334">
        <f t="shared" si="28"/>
        <v>-5</v>
      </c>
    </row>
    <row r="280" spans="2:13" ht="17.25" thickBot="1">
      <c r="B280" s="1407"/>
      <c r="C280" s="1422"/>
      <c r="D280" s="335" t="s">
        <v>307</v>
      </c>
      <c r="E280" s="346">
        <f>E274-5</f>
        <v>42</v>
      </c>
      <c r="F280" s="332"/>
      <c r="G280" s="332">
        <v>5</v>
      </c>
      <c r="H280" s="332">
        <v>20</v>
      </c>
      <c r="I280" s="332">
        <v>-5</v>
      </c>
      <c r="J280" s="332"/>
      <c r="K280" s="331"/>
      <c r="L280" s="331">
        <f t="shared" si="27"/>
        <v>62</v>
      </c>
      <c r="M280" s="330">
        <f t="shared" si="28"/>
        <v>-35</v>
      </c>
    </row>
    <row r="281" spans="2:13">
      <c r="B281" s="1407"/>
      <c r="C281" s="1446" t="s">
        <v>310</v>
      </c>
      <c r="D281" s="335" t="s">
        <v>309</v>
      </c>
      <c r="E281" s="337">
        <f>E275-10</f>
        <v>52</v>
      </c>
      <c r="F281" s="340"/>
      <c r="G281" s="340">
        <v>5</v>
      </c>
      <c r="H281" s="341">
        <v>45</v>
      </c>
      <c r="I281" s="340">
        <v>-10</v>
      </c>
      <c r="J281" s="340"/>
      <c r="K281" s="339"/>
      <c r="L281" s="339">
        <f t="shared" si="27"/>
        <v>92</v>
      </c>
      <c r="M281" s="338">
        <f t="shared" si="28"/>
        <v>-8</v>
      </c>
    </row>
    <row r="282" spans="2:13">
      <c r="B282" s="1407"/>
      <c r="C282" s="1421"/>
      <c r="D282" s="335" t="s">
        <v>308</v>
      </c>
      <c r="E282" s="337">
        <f>E276-10</f>
        <v>42</v>
      </c>
      <c r="F282" s="336"/>
      <c r="G282" s="336">
        <v>5</v>
      </c>
      <c r="H282" s="336">
        <v>45</v>
      </c>
      <c r="I282" s="336">
        <v>-10</v>
      </c>
      <c r="J282" s="336"/>
      <c r="K282" s="335"/>
      <c r="L282" s="335">
        <f t="shared" si="27"/>
        <v>82</v>
      </c>
      <c r="M282" s="334">
        <f t="shared" si="28"/>
        <v>-17</v>
      </c>
    </row>
    <row r="283" spans="2:13" ht="17.25" thickBot="1">
      <c r="B283" s="1465"/>
      <c r="C283" s="1447"/>
      <c r="D283" s="331" t="s">
        <v>307</v>
      </c>
      <c r="E283" s="337">
        <f>E277-10</f>
        <v>22</v>
      </c>
      <c r="F283" s="332"/>
      <c r="G283" s="332">
        <v>5</v>
      </c>
      <c r="H283" s="332">
        <v>20</v>
      </c>
      <c r="I283" s="332">
        <v>-10</v>
      </c>
      <c r="J283" s="332"/>
      <c r="K283" s="331"/>
      <c r="L283" s="331">
        <f t="shared" si="27"/>
        <v>37</v>
      </c>
      <c r="M283" s="330">
        <f t="shared" si="28"/>
        <v>-47</v>
      </c>
    </row>
    <row r="286" spans="2:13" ht="17.25">
      <c r="B286" s="361">
        <v>45902</v>
      </c>
      <c r="C286" s="1445"/>
      <c r="D286" s="1445"/>
      <c r="E286" s="1445"/>
      <c r="F286" s="1445"/>
      <c r="G286" s="1445"/>
      <c r="H286" s="1445"/>
      <c r="I286" s="1445"/>
      <c r="J286" s="1445"/>
      <c r="K286" s="1445"/>
      <c r="L286" s="1445"/>
      <c r="M286" s="1445"/>
    </row>
    <row r="287" spans="2:13" ht="17.25" thickBot="1">
      <c r="B287" s="1440"/>
      <c r="C287" s="1440"/>
      <c r="D287" s="1440"/>
      <c r="E287" s="1440"/>
      <c r="F287" s="1440"/>
      <c r="G287" s="1440"/>
      <c r="H287" s="1440"/>
    </row>
    <row r="288" spans="2:13" ht="21" thickBot="1">
      <c r="B288" s="1441" t="s">
        <v>322</v>
      </c>
      <c r="C288" s="1466"/>
      <c r="D288" s="1473"/>
      <c r="E288" s="427" t="s">
        <v>319</v>
      </c>
      <c r="F288" s="371" t="s">
        <v>318</v>
      </c>
      <c r="G288" s="371" t="s">
        <v>317</v>
      </c>
      <c r="H288" s="371" t="s">
        <v>316</v>
      </c>
      <c r="I288" s="371" t="s">
        <v>321</v>
      </c>
      <c r="J288" s="370"/>
      <c r="K288" s="370"/>
      <c r="L288" s="371" t="s">
        <v>315</v>
      </c>
      <c r="M288" s="434" t="s">
        <v>410</v>
      </c>
    </row>
    <row r="289" spans="2:13">
      <c r="B289" s="1426" t="s">
        <v>313</v>
      </c>
      <c r="C289" s="1428" t="s">
        <v>311</v>
      </c>
      <c r="D289" s="340" t="s">
        <v>309</v>
      </c>
      <c r="E289" s="340">
        <f>E290+1</f>
        <v>86</v>
      </c>
      <c r="F289" s="340">
        <v>3</v>
      </c>
      <c r="G289" s="340">
        <v>5</v>
      </c>
      <c r="H289" s="340">
        <v>26</v>
      </c>
      <c r="I289" s="340"/>
      <c r="J289" s="340"/>
      <c r="K289" s="340"/>
      <c r="L289" s="430">
        <f t="shared" ref="L289:L300" si="29">SUM(E289:J289)</f>
        <v>120</v>
      </c>
      <c r="M289" s="438">
        <f>L289-L318</f>
        <v>-11</v>
      </c>
    </row>
    <row r="290" spans="2:13">
      <c r="B290" s="1427"/>
      <c r="C290" s="1429"/>
      <c r="D290" s="336" t="s">
        <v>308</v>
      </c>
      <c r="E290" s="336">
        <v>85</v>
      </c>
      <c r="F290" s="336">
        <v>3</v>
      </c>
      <c r="G290" s="336">
        <v>5</v>
      </c>
      <c r="H290" s="336">
        <f>H289</f>
        <v>26</v>
      </c>
      <c r="I290" s="336"/>
      <c r="J290" s="336"/>
      <c r="K290" s="336"/>
      <c r="L290" s="429">
        <f t="shared" si="29"/>
        <v>119</v>
      </c>
      <c r="M290" s="374">
        <f t="shared" ref="M290:M300" si="30">L290-L319</f>
        <v>-6</v>
      </c>
    </row>
    <row r="291" spans="2:13" ht="17.25" thickBot="1">
      <c r="B291" s="1427"/>
      <c r="C291" s="1430"/>
      <c r="D291" s="332" t="s">
        <v>364</v>
      </c>
      <c r="E291" s="332">
        <f>E290-15</f>
        <v>70</v>
      </c>
      <c r="F291" s="332">
        <v>3</v>
      </c>
      <c r="G291" s="332">
        <v>5</v>
      </c>
      <c r="H291" s="332">
        <f>H289</f>
        <v>26</v>
      </c>
      <c r="I291" s="332"/>
      <c r="J291" s="332"/>
      <c r="K291" s="332"/>
      <c r="L291" s="431">
        <f t="shared" si="29"/>
        <v>104</v>
      </c>
      <c r="M291" s="439">
        <f t="shared" si="30"/>
        <v>-6</v>
      </c>
    </row>
    <row r="292" spans="2:13">
      <c r="B292" s="1427"/>
      <c r="C292" s="1428" t="s">
        <v>310</v>
      </c>
      <c r="D292" s="340" t="s">
        <v>309</v>
      </c>
      <c r="E292" s="340">
        <f>E293+1</f>
        <v>73</v>
      </c>
      <c r="F292" s="340">
        <v>3</v>
      </c>
      <c r="G292" s="340">
        <v>5</v>
      </c>
      <c r="H292" s="340">
        <v>26</v>
      </c>
      <c r="I292" s="340"/>
      <c r="J292" s="340"/>
      <c r="K292" s="340"/>
      <c r="L292" s="430">
        <f t="shared" si="29"/>
        <v>107</v>
      </c>
      <c r="M292" s="438">
        <f t="shared" si="30"/>
        <v>-11</v>
      </c>
    </row>
    <row r="293" spans="2:13">
      <c r="B293" s="1427"/>
      <c r="C293" s="1429"/>
      <c r="D293" s="336" t="s">
        <v>308</v>
      </c>
      <c r="E293" s="336">
        <v>72</v>
      </c>
      <c r="F293" s="336">
        <v>3</v>
      </c>
      <c r="G293" s="336">
        <v>5</v>
      </c>
      <c r="H293" s="336">
        <f>H292</f>
        <v>26</v>
      </c>
      <c r="I293" s="336"/>
      <c r="J293" s="336"/>
      <c r="K293" s="336"/>
      <c r="L293" s="429">
        <f t="shared" si="29"/>
        <v>106</v>
      </c>
      <c r="M293" s="374">
        <f t="shared" si="30"/>
        <v>-7</v>
      </c>
    </row>
    <row r="294" spans="2:13" ht="17.25" thickBot="1">
      <c r="B294" s="1376"/>
      <c r="C294" s="1430"/>
      <c r="D294" s="332" t="s">
        <v>364</v>
      </c>
      <c r="E294" s="332">
        <f>E293-15</f>
        <v>57</v>
      </c>
      <c r="F294" s="332">
        <v>3</v>
      </c>
      <c r="G294" s="332">
        <v>5</v>
      </c>
      <c r="H294" s="332">
        <f>H292</f>
        <v>26</v>
      </c>
      <c r="I294" s="332"/>
      <c r="J294" s="332"/>
      <c r="K294" s="332"/>
      <c r="L294" s="431">
        <f t="shared" si="29"/>
        <v>91</v>
      </c>
      <c r="M294" s="439">
        <f t="shared" si="30"/>
        <v>-7</v>
      </c>
    </row>
    <row r="295" spans="2:13">
      <c r="B295" s="1375" t="s">
        <v>312</v>
      </c>
      <c r="C295" s="1428" t="s">
        <v>311</v>
      </c>
      <c r="D295" s="340" t="s">
        <v>309</v>
      </c>
      <c r="E295" s="340">
        <f t="shared" ref="E295:E300" si="31">E289-4</f>
        <v>82</v>
      </c>
      <c r="F295" s="340"/>
      <c r="G295" s="340">
        <v>5</v>
      </c>
      <c r="H295" s="340">
        <v>26</v>
      </c>
      <c r="I295" s="340"/>
      <c r="J295" s="340"/>
      <c r="K295" s="340"/>
      <c r="L295" s="430">
        <f t="shared" si="29"/>
        <v>113</v>
      </c>
      <c r="M295" s="438">
        <f t="shared" si="30"/>
        <v>-12</v>
      </c>
    </row>
    <row r="296" spans="2:13">
      <c r="B296" s="1427"/>
      <c r="C296" s="1429"/>
      <c r="D296" s="336" t="s">
        <v>308</v>
      </c>
      <c r="E296" s="336">
        <f t="shared" si="31"/>
        <v>81</v>
      </c>
      <c r="F296" s="336"/>
      <c r="G296" s="336">
        <v>5</v>
      </c>
      <c r="H296" s="336">
        <f>H295</f>
        <v>26</v>
      </c>
      <c r="I296" s="336"/>
      <c r="J296" s="336"/>
      <c r="K296" s="336"/>
      <c r="L296" s="429">
        <f t="shared" si="29"/>
        <v>112</v>
      </c>
      <c r="M296" s="374">
        <f t="shared" si="30"/>
        <v>-7</v>
      </c>
    </row>
    <row r="297" spans="2:13" ht="17.25" thickBot="1">
      <c r="B297" s="1427"/>
      <c r="C297" s="1430"/>
      <c r="D297" s="332" t="s">
        <v>364</v>
      </c>
      <c r="E297" s="332">
        <f t="shared" si="31"/>
        <v>66</v>
      </c>
      <c r="F297" s="332"/>
      <c r="G297" s="332">
        <v>5</v>
      </c>
      <c r="H297" s="332">
        <f>H295</f>
        <v>26</v>
      </c>
      <c r="I297" s="332"/>
      <c r="J297" s="332"/>
      <c r="K297" s="332"/>
      <c r="L297" s="431">
        <f t="shared" si="29"/>
        <v>97</v>
      </c>
      <c r="M297" s="439">
        <f t="shared" si="30"/>
        <v>-7</v>
      </c>
    </row>
    <row r="298" spans="2:13">
      <c r="B298" s="1427"/>
      <c r="C298" s="1428" t="s">
        <v>310</v>
      </c>
      <c r="D298" s="340" t="s">
        <v>309</v>
      </c>
      <c r="E298" s="340">
        <f t="shared" si="31"/>
        <v>69</v>
      </c>
      <c r="F298" s="340"/>
      <c r="G298" s="340">
        <v>5</v>
      </c>
      <c r="H298" s="340">
        <v>26</v>
      </c>
      <c r="I298" s="340"/>
      <c r="J298" s="340"/>
      <c r="K298" s="340"/>
      <c r="L298" s="430">
        <f t="shared" si="29"/>
        <v>100</v>
      </c>
      <c r="M298" s="438">
        <f t="shared" si="30"/>
        <v>-12</v>
      </c>
    </row>
    <row r="299" spans="2:13">
      <c r="B299" s="1427"/>
      <c r="C299" s="1429"/>
      <c r="D299" s="336" t="s">
        <v>308</v>
      </c>
      <c r="E299" s="336">
        <f t="shared" si="31"/>
        <v>68</v>
      </c>
      <c r="F299" s="336"/>
      <c r="G299" s="336">
        <v>5</v>
      </c>
      <c r="H299" s="336">
        <f>H298</f>
        <v>26</v>
      </c>
      <c r="I299" s="336"/>
      <c r="J299" s="336"/>
      <c r="K299" s="336"/>
      <c r="L299" s="429">
        <f t="shared" si="29"/>
        <v>99</v>
      </c>
      <c r="M299" s="374">
        <f t="shared" si="30"/>
        <v>-8</v>
      </c>
    </row>
    <row r="300" spans="2:13" ht="17.25" thickBot="1">
      <c r="B300" s="1376"/>
      <c r="C300" s="1430"/>
      <c r="D300" s="332" t="s">
        <v>364</v>
      </c>
      <c r="E300" s="332">
        <f t="shared" si="31"/>
        <v>53</v>
      </c>
      <c r="F300" s="332"/>
      <c r="G300" s="332">
        <v>5</v>
      </c>
      <c r="H300" s="332">
        <f>H298</f>
        <v>26</v>
      </c>
      <c r="I300" s="332"/>
      <c r="J300" s="332"/>
      <c r="K300" s="332"/>
      <c r="L300" s="431">
        <f t="shared" si="29"/>
        <v>84</v>
      </c>
      <c r="M300" s="440">
        <f t="shared" si="30"/>
        <v>-8</v>
      </c>
    </row>
    <row r="301" spans="2:13">
      <c r="B301" s="357"/>
      <c r="C301" s="357"/>
      <c r="L301" s="26"/>
      <c r="M301" s="26"/>
    </row>
    <row r="302" spans="2:13" ht="17.25" thickBot="1">
      <c r="B302" s="1440" t="s">
        <v>365</v>
      </c>
      <c r="C302" s="1440"/>
      <c r="D302" s="1440"/>
      <c r="E302" s="1440"/>
      <c r="F302" s="1440"/>
      <c r="G302" s="1440"/>
      <c r="H302" s="1440"/>
      <c r="L302" s="26"/>
      <c r="M302" s="26"/>
    </row>
    <row r="303" spans="2:13" ht="21" thickBot="1">
      <c r="B303" s="1431" t="s">
        <v>320</v>
      </c>
      <c r="C303" s="1432"/>
      <c r="D303" s="1433"/>
      <c r="E303" s="427" t="s">
        <v>319</v>
      </c>
      <c r="F303" s="371" t="s">
        <v>318</v>
      </c>
      <c r="G303" s="371" t="s">
        <v>317</v>
      </c>
      <c r="H303" s="371" t="s">
        <v>408</v>
      </c>
      <c r="I303" s="371" t="s">
        <v>409</v>
      </c>
      <c r="J303" s="371" t="s">
        <v>313</v>
      </c>
      <c r="K303" s="371"/>
      <c r="L303" s="432" t="s">
        <v>315</v>
      </c>
      <c r="M303" s="434" t="s">
        <v>410</v>
      </c>
    </row>
    <row r="304" spans="2:13">
      <c r="B304" s="1434" t="s">
        <v>313</v>
      </c>
      <c r="C304" s="1428" t="s">
        <v>311</v>
      </c>
      <c r="D304" s="340" t="s">
        <v>405</v>
      </c>
      <c r="E304" s="340">
        <v>90</v>
      </c>
      <c r="F304" s="340">
        <v>3</v>
      </c>
      <c r="G304" s="340">
        <v>5</v>
      </c>
      <c r="H304" s="340">
        <v>22</v>
      </c>
      <c r="I304" s="340">
        <v>5</v>
      </c>
      <c r="J304" s="340">
        <v>5</v>
      </c>
      <c r="K304" s="340"/>
      <c r="L304" s="430">
        <f t="shared" ref="L304:L315" si="32">SUM(E304:J304)</f>
        <v>130</v>
      </c>
      <c r="M304" s="438">
        <f>L304-L318</f>
        <v>-1</v>
      </c>
    </row>
    <row r="305" spans="2:13">
      <c r="B305" s="1435"/>
      <c r="C305" s="1429"/>
      <c r="D305" s="336" t="s">
        <v>308</v>
      </c>
      <c r="E305" s="336">
        <v>80</v>
      </c>
      <c r="F305" s="336">
        <v>3</v>
      </c>
      <c r="G305" s="336">
        <v>5</v>
      </c>
      <c r="H305" s="336">
        <v>22</v>
      </c>
      <c r="I305" s="336">
        <v>5</v>
      </c>
      <c r="J305" s="336">
        <v>5</v>
      </c>
      <c r="K305" s="336"/>
      <c r="L305" s="429">
        <f t="shared" si="32"/>
        <v>120</v>
      </c>
      <c r="M305" s="374">
        <f t="shared" ref="M305:M315" si="33">L305-L319</f>
        <v>-5</v>
      </c>
    </row>
    <row r="306" spans="2:13" ht="17.25" thickBot="1">
      <c r="B306" s="1435"/>
      <c r="C306" s="1430"/>
      <c r="D306" s="332" t="s">
        <v>411</v>
      </c>
      <c r="E306" s="332">
        <v>42</v>
      </c>
      <c r="F306" s="332">
        <v>3</v>
      </c>
      <c r="G306" s="332">
        <v>5</v>
      </c>
      <c r="H306" s="332">
        <v>10</v>
      </c>
      <c r="I306" s="332">
        <v>5</v>
      </c>
      <c r="J306" s="332">
        <v>5</v>
      </c>
      <c r="K306" s="332"/>
      <c r="L306" s="431">
        <f t="shared" si="32"/>
        <v>70</v>
      </c>
      <c r="M306" s="439">
        <f t="shared" si="33"/>
        <v>-40</v>
      </c>
    </row>
    <row r="307" spans="2:13">
      <c r="B307" s="1435"/>
      <c r="C307" s="1428" t="s">
        <v>310</v>
      </c>
      <c r="D307" s="340" t="s">
        <v>405</v>
      </c>
      <c r="E307" s="340">
        <v>75</v>
      </c>
      <c r="F307" s="340">
        <v>3</v>
      </c>
      <c r="G307" s="340">
        <v>5</v>
      </c>
      <c r="H307" s="340">
        <v>22</v>
      </c>
      <c r="I307" s="340">
        <v>5</v>
      </c>
      <c r="J307" s="340">
        <v>5</v>
      </c>
      <c r="K307" s="340"/>
      <c r="L307" s="430">
        <f t="shared" si="32"/>
        <v>115</v>
      </c>
      <c r="M307" s="438">
        <f t="shared" si="33"/>
        <v>-3</v>
      </c>
    </row>
    <row r="308" spans="2:13">
      <c r="B308" s="1435"/>
      <c r="C308" s="1429"/>
      <c r="D308" s="336" t="s">
        <v>308</v>
      </c>
      <c r="E308" s="336">
        <v>65</v>
      </c>
      <c r="F308" s="336">
        <v>3</v>
      </c>
      <c r="G308" s="336">
        <v>5</v>
      </c>
      <c r="H308" s="336">
        <v>22</v>
      </c>
      <c r="I308" s="336">
        <v>5</v>
      </c>
      <c r="J308" s="336">
        <v>5</v>
      </c>
      <c r="K308" s="336"/>
      <c r="L308" s="429">
        <f t="shared" si="32"/>
        <v>105</v>
      </c>
      <c r="M308" s="374">
        <f t="shared" si="33"/>
        <v>-8</v>
      </c>
    </row>
    <row r="309" spans="2:13" ht="17.25" thickBot="1">
      <c r="B309" s="1436"/>
      <c r="C309" s="1430"/>
      <c r="D309" s="332" t="s">
        <v>411</v>
      </c>
      <c r="E309" s="332">
        <v>27</v>
      </c>
      <c r="F309" s="332">
        <v>3</v>
      </c>
      <c r="G309" s="332">
        <v>5</v>
      </c>
      <c r="H309" s="332">
        <v>10</v>
      </c>
      <c r="I309" s="332">
        <v>5</v>
      </c>
      <c r="J309" s="332">
        <v>5</v>
      </c>
      <c r="K309" s="332"/>
      <c r="L309" s="431">
        <f t="shared" si="32"/>
        <v>55</v>
      </c>
      <c r="M309" s="439">
        <f t="shared" si="33"/>
        <v>-43</v>
      </c>
    </row>
    <row r="310" spans="2:13">
      <c r="B310" s="1434" t="s">
        <v>312</v>
      </c>
      <c r="C310" s="1428" t="s">
        <v>311</v>
      </c>
      <c r="D310" s="340" t="s">
        <v>405</v>
      </c>
      <c r="E310" s="340">
        <f t="shared" ref="E310:E315" si="34">E304</f>
        <v>90</v>
      </c>
      <c r="F310" s="340"/>
      <c r="G310" s="340">
        <v>5</v>
      </c>
      <c r="H310" s="340">
        <v>22</v>
      </c>
      <c r="I310" s="340">
        <v>5</v>
      </c>
      <c r="J310" s="340">
        <v>-5</v>
      </c>
      <c r="K310" s="340"/>
      <c r="L310" s="430">
        <f t="shared" si="32"/>
        <v>117</v>
      </c>
      <c r="M310" s="438">
        <f t="shared" si="33"/>
        <v>-8</v>
      </c>
    </row>
    <row r="311" spans="2:13">
      <c r="B311" s="1435"/>
      <c r="C311" s="1429"/>
      <c r="D311" s="336" t="s">
        <v>308</v>
      </c>
      <c r="E311" s="336">
        <f t="shared" si="34"/>
        <v>80</v>
      </c>
      <c r="F311" s="336"/>
      <c r="G311" s="336">
        <v>5</v>
      </c>
      <c r="H311" s="336">
        <v>22</v>
      </c>
      <c r="I311" s="336">
        <v>5</v>
      </c>
      <c r="J311" s="336">
        <v>-5</v>
      </c>
      <c r="K311" s="336"/>
      <c r="L311" s="429">
        <f t="shared" si="32"/>
        <v>107</v>
      </c>
      <c r="M311" s="374">
        <f t="shared" si="33"/>
        <v>-12</v>
      </c>
    </row>
    <row r="312" spans="2:13" ht="17.25" thickBot="1">
      <c r="B312" s="1435"/>
      <c r="C312" s="1430"/>
      <c r="D312" s="332" t="s">
        <v>411</v>
      </c>
      <c r="E312" s="332">
        <f t="shared" si="34"/>
        <v>42</v>
      </c>
      <c r="F312" s="332"/>
      <c r="G312" s="332">
        <v>5</v>
      </c>
      <c r="H312" s="332">
        <v>10</v>
      </c>
      <c r="I312" s="332">
        <v>5</v>
      </c>
      <c r="J312" s="332">
        <v>-5</v>
      </c>
      <c r="K312" s="332"/>
      <c r="L312" s="332">
        <f t="shared" si="32"/>
        <v>57</v>
      </c>
      <c r="M312" s="439">
        <f t="shared" si="33"/>
        <v>-47</v>
      </c>
    </row>
    <row r="313" spans="2:13">
      <c r="B313" s="1435"/>
      <c r="C313" s="1428" t="s">
        <v>310</v>
      </c>
      <c r="D313" s="340" t="s">
        <v>405</v>
      </c>
      <c r="E313" s="340">
        <f t="shared" si="34"/>
        <v>75</v>
      </c>
      <c r="F313" s="340"/>
      <c r="G313" s="340">
        <v>5</v>
      </c>
      <c r="H313" s="340">
        <v>22</v>
      </c>
      <c r="I313" s="340">
        <v>5</v>
      </c>
      <c r="J313" s="340">
        <v>-5</v>
      </c>
      <c r="K313" s="340"/>
      <c r="L313" s="340">
        <f t="shared" si="32"/>
        <v>102</v>
      </c>
      <c r="M313" s="438">
        <f t="shared" si="33"/>
        <v>-10</v>
      </c>
    </row>
    <row r="314" spans="2:13">
      <c r="B314" s="1435"/>
      <c r="C314" s="1429"/>
      <c r="D314" s="336" t="s">
        <v>308</v>
      </c>
      <c r="E314" s="336">
        <f t="shared" si="34"/>
        <v>65</v>
      </c>
      <c r="F314" s="336"/>
      <c r="G314" s="336">
        <v>5</v>
      </c>
      <c r="H314" s="336">
        <v>22</v>
      </c>
      <c r="I314" s="336">
        <v>5</v>
      </c>
      <c r="J314" s="336">
        <v>-5</v>
      </c>
      <c r="K314" s="336"/>
      <c r="L314" s="336">
        <f t="shared" si="32"/>
        <v>92</v>
      </c>
      <c r="M314" s="374">
        <f t="shared" si="33"/>
        <v>-15</v>
      </c>
    </row>
    <row r="315" spans="2:13" ht="17.25" thickBot="1">
      <c r="B315" s="1436"/>
      <c r="C315" s="1430"/>
      <c r="D315" s="332" t="s">
        <v>411</v>
      </c>
      <c r="E315" s="332">
        <f t="shared" si="34"/>
        <v>27</v>
      </c>
      <c r="F315" s="332"/>
      <c r="G315" s="332">
        <v>5</v>
      </c>
      <c r="H315" s="332">
        <v>10</v>
      </c>
      <c r="I315" s="332">
        <v>5</v>
      </c>
      <c r="J315" s="332">
        <v>-5</v>
      </c>
      <c r="K315" s="332"/>
      <c r="L315" s="332">
        <f t="shared" si="32"/>
        <v>42</v>
      </c>
      <c r="M315" s="440">
        <f t="shared" si="33"/>
        <v>-50</v>
      </c>
    </row>
    <row r="316" spans="2:13" ht="17.25" thickBot="1">
      <c r="M316" s="26"/>
    </row>
    <row r="317" spans="2:13" ht="21" thickBot="1">
      <c r="B317" s="1437" t="s">
        <v>404</v>
      </c>
      <c r="C317" s="1438"/>
      <c r="D317" s="1439"/>
      <c r="E317" s="433" t="s">
        <v>319</v>
      </c>
      <c r="F317" s="354" t="s">
        <v>318</v>
      </c>
      <c r="G317" s="354" t="s">
        <v>317</v>
      </c>
      <c r="H317" s="354" t="s">
        <v>406</v>
      </c>
      <c r="I317" s="354"/>
      <c r="J317" s="353"/>
      <c r="K317" s="353"/>
      <c r="L317" s="354" t="s">
        <v>315</v>
      </c>
      <c r="M317" s="435" t="s">
        <v>416</v>
      </c>
    </row>
    <row r="318" spans="2:13">
      <c r="B318" s="1434" t="s">
        <v>313</v>
      </c>
      <c r="C318" s="1428" t="s">
        <v>311</v>
      </c>
      <c r="D318" s="340" t="s">
        <v>405</v>
      </c>
      <c r="E318" s="340">
        <v>127</v>
      </c>
      <c r="F318" s="340">
        <v>3</v>
      </c>
      <c r="G318" s="340">
        <v>5</v>
      </c>
      <c r="H318" s="340">
        <v>-4</v>
      </c>
      <c r="I318" s="340"/>
      <c r="J318" s="340"/>
      <c r="K318" s="340"/>
      <c r="L318" s="430">
        <f>SUM(E318:J318)</f>
        <v>131</v>
      </c>
      <c r="M318" s="438">
        <f>L318-L289</f>
        <v>11</v>
      </c>
    </row>
    <row r="319" spans="2:13">
      <c r="B319" s="1435"/>
      <c r="C319" s="1429"/>
      <c r="D319" s="336" t="s">
        <v>308</v>
      </c>
      <c r="E319" s="336">
        <v>121</v>
      </c>
      <c r="F319" s="336">
        <v>3</v>
      </c>
      <c r="G319" s="336">
        <v>5</v>
      </c>
      <c r="H319" s="336">
        <v>-4</v>
      </c>
      <c r="I319" s="336"/>
      <c r="J319" s="336"/>
      <c r="K319" s="336"/>
      <c r="L319" s="429">
        <f t="shared" ref="L319:L329" si="35">SUM(E319:J319)</f>
        <v>125</v>
      </c>
      <c r="M319" s="374">
        <f t="shared" ref="M319:M329" si="36">L319-L290</f>
        <v>6</v>
      </c>
    </row>
    <row r="320" spans="2:13" ht="17.25" thickBot="1">
      <c r="B320" s="1435"/>
      <c r="C320" s="1430"/>
      <c r="D320" s="332" t="s">
        <v>411</v>
      </c>
      <c r="E320" s="332">
        <f>E319-15</f>
        <v>106</v>
      </c>
      <c r="F320" s="332">
        <v>3</v>
      </c>
      <c r="G320" s="332">
        <v>5</v>
      </c>
      <c r="H320" s="332">
        <v>-4</v>
      </c>
      <c r="I320" s="332"/>
      <c r="J320" s="332"/>
      <c r="K320" s="332"/>
      <c r="L320" s="431">
        <f t="shared" si="35"/>
        <v>110</v>
      </c>
      <c r="M320" s="443">
        <f t="shared" si="36"/>
        <v>6</v>
      </c>
    </row>
    <row r="321" spans="2:13">
      <c r="B321" s="1435"/>
      <c r="C321" s="1428" t="s">
        <v>310</v>
      </c>
      <c r="D321" s="340" t="s">
        <v>405</v>
      </c>
      <c r="E321" s="340">
        <v>114</v>
      </c>
      <c r="F321" s="340">
        <v>3</v>
      </c>
      <c r="G321" s="340">
        <v>5</v>
      </c>
      <c r="H321" s="340">
        <v>-4</v>
      </c>
      <c r="I321" s="340"/>
      <c r="J321" s="340"/>
      <c r="K321" s="340"/>
      <c r="L321" s="430">
        <f t="shared" si="35"/>
        <v>118</v>
      </c>
      <c r="M321" s="438">
        <f t="shared" si="36"/>
        <v>11</v>
      </c>
    </row>
    <row r="322" spans="2:13">
      <c r="B322" s="1435"/>
      <c r="C322" s="1429"/>
      <c r="D322" s="336" t="s">
        <v>308</v>
      </c>
      <c r="E322" s="336">
        <v>109</v>
      </c>
      <c r="F322" s="336">
        <v>3</v>
      </c>
      <c r="G322" s="336">
        <v>5</v>
      </c>
      <c r="H322" s="336">
        <v>-4</v>
      </c>
      <c r="I322" s="336"/>
      <c r="J322" s="336"/>
      <c r="K322" s="336"/>
      <c r="L322" s="429">
        <f t="shared" si="35"/>
        <v>113</v>
      </c>
      <c r="M322" s="374">
        <f t="shared" si="36"/>
        <v>7</v>
      </c>
    </row>
    <row r="323" spans="2:13" ht="17.25" thickBot="1">
      <c r="B323" s="1436"/>
      <c r="C323" s="1430"/>
      <c r="D323" s="332" t="s">
        <v>411</v>
      </c>
      <c r="E323" s="332">
        <f>E322-15</f>
        <v>94</v>
      </c>
      <c r="F323" s="332">
        <v>3</v>
      </c>
      <c r="G323" s="332">
        <v>5</v>
      </c>
      <c r="H323" s="332">
        <v>-4</v>
      </c>
      <c r="I323" s="332"/>
      <c r="J323" s="332"/>
      <c r="K323" s="332"/>
      <c r="L323" s="431">
        <f t="shared" si="35"/>
        <v>98</v>
      </c>
      <c r="M323" s="443">
        <f t="shared" si="36"/>
        <v>7</v>
      </c>
    </row>
    <row r="324" spans="2:13">
      <c r="B324" s="1444" t="s">
        <v>312</v>
      </c>
      <c r="C324" s="1428" t="s">
        <v>311</v>
      </c>
      <c r="D324" s="340" t="s">
        <v>405</v>
      </c>
      <c r="E324" s="340">
        <f t="shared" ref="E324:E329" si="37">E318-3</f>
        <v>124</v>
      </c>
      <c r="F324" s="340"/>
      <c r="G324" s="340">
        <v>5</v>
      </c>
      <c r="H324" s="340">
        <v>-4</v>
      </c>
      <c r="I324" s="340"/>
      <c r="J324" s="340"/>
      <c r="K324" s="340"/>
      <c r="L324" s="430">
        <f t="shared" si="35"/>
        <v>125</v>
      </c>
      <c r="M324" s="438">
        <f t="shared" si="36"/>
        <v>12</v>
      </c>
    </row>
    <row r="325" spans="2:13">
      <c r="B325" s="1435"/>
      <c r="C325" s="1429"/>
      <c r="D325" s="336" t="s">
        <v>308</v>
      </c>
      <c r="E325" s="336">
        <f t="shared" si="37"/>
        <v>118</v>
      </c>
      <c r="F325" s="336"/>
      <c r="G325" s="336">
        <v>5</v>
      </c>
      <c r="H325" s="336">
        <v>-4</v>
      </c>
      <c r="I325" s="336"/>
      <c r="J325" s="336"/>
      <c r="K325" s="336"/>
      <c r="L325" s="429">
        <f t="shared" si="35"/>
        <v>119</v>
      </c>
      <c r="M325" s="374">
        <f t="shared" si="36"/>
        <v>7</v>
      </c>
    </row>
    <row r="326" spans="2:13" ht="17.25" thickBot="1">
      <c r="B326" s="1435"/>
      <c r="C326" s="1430"/>
      <c r="D326" s="332" t="s">
        <v>411</v>
      </c>
      <c r="E326" s="332">
        <f t="shared" si="37"/>
        <v>103</v>
      </c>
      <c r="F326" s="332"/>
      <c r="G326" s="332">
        <v>5</v>
      </c>
      <c r="H326" s="332">
        <v>-4</v>
      </c>
      <c r="I326" s="332"/>
      <c r="J326" s="332"/>
      <c r="K326" s="332"/>
      <c r="L326" s="431">
        <f t="shared" si="35"/>
        <v>104</v>
      </c>
      <c r="M326" s="443">
        <f t="shared" si="36"/>
        <v>7</v>
      </c>
    </row>
    <row r="327" spans="2:13">
      <c r="B327" s="1435"/>
      <c r="C327" s="1428" t="s">
        <v>310</v>
      </c>
      <c r="D327" s="340" t="s">
        <v>405</v>
      </c>
      <c r="E327" s="340">
        <f t="shared" si="37"/>
        <v>111</v>
      </c>
      <c r="F327" s="340"/>
      <c r="G327" s="340">
        <v>5</v>
      </c>
      <c r="H327" s="340">
        <v>-4</v>
      </c>
      <c r="I327" s="340"/>
      <c r="J327" s="340"/>
      <c r="K327" s="340"/>
      <c r="L327" s="430">
        <f t="shared" si="35"/>
        <v>112</v>
      </c>
      <c r="M327" s="438">
        <f t="shared" si="36"/>
        <v>12</v>
      </c>
    </row>
    <row r="328" spans="2:13">
      <c r="B328" s="1435"/>
      <c r="C328" s="1429"/>
      <c r="D328" s="336" t="s">
        <v>308</v>
      </c>
      <c r="E328" s="336">
        <f t="shared" si="37"/>
        <v>106</v>
      </c>
      <c r="F328" s="336"/>
      <c r="G328" s="336">
        <v>5</v>
      </c>
      <c r="H328" s="336">
        <v>-4</v>
      </c>
      <c r="I328" s="336"/>
      <c r="J328" s="336"/>
      <c r="K328" s="336"/>
      <c r="L328" s="429">
        <f t="shared" si="35"/>
        <v>107</v>
      </c>
      <c r="M328" s="374">
        <f t="shared" si="36"/>
        <v>8</v>
      </c>
    </row>
    <row r="329" spans="2:13" ht="17.25" thickBot="1">
      <c r="B329" s="1436"/>
      <c r="C329" s="1430"/>
      <c r="D329" s="332" t="s">
        <v>411</v>
      </c>
      <c r="E329" s="332">
        <f t="shared" si="37"/>
        <v>91</v>
      </c>
      <c r="F329" s="332"/>
      <c r="G329" s="332">
        <v>5</v>
      </c>
      <c r="H329" s="332">
        <v>-4</v>
      </c>
      <c r="I329" s="332"/>
      <c r="J329" s="332"/>
      <c r="K329" s="332"/>
      <c r="L329" s="431">
        <f t="shared" si="35"/>
        <v>92</v>
      </c>
      <c r="M329" s="440">
        <f t="shared" si="36"/>
        <v>8</v>
      </c>
    </row>
    <row r="331" spans="2:13" ht="17.25">
      <c r="B331" s="361">
        <v>45913</v>
      </c>
      <c r="C331" s="1445"/>
      <c r="D331" s="1445"/>
      <c r="E331" s="1445"/>
      <c r="F331" s="1445"/>
      <c r="G331" s="1445"/>
      <c r="H331" s="1445"/>
      <c r="I331" s="1445"/>
      <c r="J331" s="1445"/>
      <c r="K331" s="1445"/>
      <c r="L331" s="1445"/>
      <c r="M331" s="1445"/>
    </row>
    <row r="332" spans="2:13" ht="17.25" thickBot="1">
      <c r="B332" s="1440"/>
      <c r="C332" s="1440"/>
      <c r="D332" s="1440"/>
      <c r="E332" s="1440"/>
      <c r="F332" s="1440"/>
      <c r="G332" s="1440"/>
      <c r="H332" s="1440"/>
    </row>
    <row r="333" spans="2:13" ht="21" thickBot="1">
      <c r="B333" s="1441" t="s">
        <v>322</v>
      </c>
      <c r="C333" s="1466"/>
      <c r="D333" s="1473"/>
      <c r="E333" s="427" t="s">
        <v>319</v>
      </c>
      <c r="F333" s="371" t="s">
        <v>318</v>
      </c>
      <c r="G333" s="371" t="s">
        <v>317</v>
      </c>
      <c r="H333" s="371" t="s">
        <v>316</v>
      </c>
      <c r="I333" s="371" t="s">
        <v>321</v>
      </c>
      <c r="J333" s="466" t="s">
        <v>421</v>
      </c>
      <c r="K333" s="432"/>
      <c r="L333" s="371" t="s">
        <v>315</v>
      </c>
      <c r="M333" s="434" t="s">
        <v>410</v>
      </c>
    </row>
    <row r="334" spans="2:13">
      <c r="B334" s="1426" t="s">
        <v>313</v>
      </c>
      <c r="C334" s="1428" t="s">
        <v>311</v>
      </c>
      <c r="D334" s="340" t="s">
        <v>405</v>
      </c>
      <c r="E334" s="340">
        <f>E335+2</f>
        <v>87</v>
      </c>
      <c r="F334" s="340">
        <v>3</v>
      </c>
      <c r="G334" s="340">
        <v>5</v>
      </c>
      <c r="H334" s="340">
        <v>26</v>
      </c>
      <c r="I334" s="340"/>
      <c r="J334" s="340">
        <v>10</v>
      </c>
      <c r="K334" s="340"/>
      <c r="L334" s="430">
        <f t="shared" ref="L334:L345" si="38">SUM(E334:J334)</f>
        <v>131</v>
      </c>
      <c r="M334" s="438">
        <f>L334-L363</f>
        <v>-11</v>
      </c>
    </row>
    <row r="335" spans="2:13">
      <c r="B335" s="1427"/>
      <c r="C335" s="1429"/>
      <c r="D335" s="336" t="s">
        <v>308</v>
      </c>
      <c r="E335" s="336">
        <v>85</v>
      </c>
      <c r="F335" s="336">
        <v>3</v>
      </c>
      <c r="G335" s="336">
        <v>5</v>
      </c>
      <c r="H335" s="336">
        <f>H334</f>
        <v>26</v>
      </c>
      <c r="I335" s="336"/>
      <c r="J335" s="336">
        <v>10</v>
      </c>
      <c r="K335" s="336"/>
      <c r="L335" s="429">
        <f t="shared" si="38"/>
        <v>129</v>
      </c>
      <c r="M335" s="374">
        <f t="shared" ref="M335:M345" si="39">L335-L364</f>
        <v>-7</v>
      </c>
    </row>
    <row r="336" spans="2:13" ht="17.25" thickBot="1">
      <c r="B336" s="1427"/>
      <c r="C336" s="1430"/>
      <c r="D336" s="332" t="s">
        <v>364</v>
      </c>
      <c r="E336" s="332">
        <f>E335-15</f>
        <v>70</v>
      </c>
      <c r="F336" s="332">
        <v>3</v>
      </c>
      <c r="G336" s="332">
        <v>5</v>
      </c>
      <c r="H336" s="332">
        <f>H334</f>
        <v>26</v>
      </c>
      <c r="I336" s="332"/>
      <c r="J336" s="332">
        <v>10</v>
      </c>
      <c r="K336" s="332"/>
      <c r="L336" s="431">
        <f t="shared" si="38"/>
        <v>114</v>
      </c>
      <c r="M336" s="439">
        <f t="shared" si="39"/>
        <v>-7</v>
      </c>
    </row>
    <row r="337" spans="2:13">
      <c r="B337" s="1427"/>
      <c r="C337" s="1428" t="s">
        <v>310</v>
      </c>
      <c r="D337" s="340" t="s">
        <v>405</v>
      </c>
      <c r="E337" s="340">
        <f>E338+2</f>
        <v>74</v>
      </c>
      <c r="F337" s="340">
        <v>3</v>
      </c>
      <c r="G337" s="340">
        <v>5</v>
      </c>
      <c r="H337" s="340">
        <v>26</v>
      </c>
      <c r="I337" s="340"/>
      <c r="J337" s="340">
        <v>10</v>
      </c>
      <c r="K337" s="340"/>
      <c r="L337" s="430">
        <f t="shared" si="38"/>
        <v>118</v>
      </c>
      <c r="M337" s="438">
        <f t="shared" si="39"/>
        <v>-11</v>
      </c>
    </row>
    <row r="338" spans="2:13">
      <c r="B338" s="1427"/>
      <c r="C338" s="1429"/>
      <c r="D338" s="336" t="s">
        <v>308</v>
      </c>
      <c r="E338" s="336">
        <v>72</v>
      </c>
      <c r="F338" s="336">
        <v>3</v>
      </c>
      <c r="G338" s="336">
        <v>5</v>
      </c>
      <c r="H338" s="336">
        <f>H337</f>
        <v>26</v>
      </c>
      <c r="I338" s="336"/>
      <c r="J338" s="336">
        <v>10</v>
      </c>
      <c r="K338" s="336"/>
      <c r="L338" s="429">
        <f t="shared" si="38"/>
        <v>116</v>
      </c>
      <c r="M338" s="374">
        <f t="shared" si="39"/>
        <v>-8</v>
      </c>
    </row>
    <row r="339" spans="2:13" ht="17.25" thickBot="1">
      <c r="B339" s="1376"/>
      <c r="C339" s="1430"/>
      <c r="D339" s="332" t="s">
        <v>364</v>
      </c>
      <c r="E339" s="332">
        <f>E338-15</f>
        <v>57</v>
      </c>
      <c r="F339" s="332">
        <v>3</v>
      </c>
      <c r="G339" s="332">
        <v>5</v>
      </c>
      <c r="H339" s="332">
        <f>H337</f>
        <v>26</v>
      </c>
      <c r="I339" s="332"/>
      <c r="J339" s="332">
        <v>10</v>
      </c>
      <c r="K339" s="332"/>
      <c r="L339" s="431">
        <f t="shared" si="38"/>
        <v>101</v>
      </c>
      <c r="M339" s="439">
        <f t="shared" si="39"/>
        <v>-8</v>
      </c>
    </row>
    <row r="340" spans="2:13">
      <c r="B340" s="1375" t="s">
        <v>312</v>
      </c>
      <c r="C340" s="1428" t="s">
        <v>311</v>
      </c>
      <c r="D340" s="340" t="s">
        <v>405</v>
      </c>
      <c r="E340" s="340">
        <f t="shared" ref="E340:E345" si="40">E334-4</f>
        <v>83</v>
      </c>
      <c r="F340" s="340"/>
      <c r="G340" s="340">
        <v>5</v>
      </c>
      <c r="H340" s="340">
        <v>26</v>
      </c>
      <c r="I340" s="340"/>
      <c r="J340" s="340">
        <v>10</v>
      </c>
      <c r="K340" s="340"/>
      <c r="L340" s="430">
        <f t="shared" si="38"/>
        <v>124</v>
      </c>
      <c r="M340" s="438">
        <f t="shared" si="39"/>
        <v>-12</v>
      </c>
    </row>
    <row r="341" spans="2:13">
      <c r="B341" s="1427"/>
      <c r="C341" s="1429"/>
      <c r="D341" s="336" t="s">
        <v>308</v>
      </c>
      <c r="E341" s="336">
        <f t="shared" si="40"/>
        <v>81</v>
      </c>
      <c r="F341" s="336"/>
      <c r="G341" s="336">
        <v>5</v>
      </c>
      <c r="H341" s="336">
        <f>H340</f>
        <v>26</v>
      </c>
      <c r="I341" s="336"/>
      <c r="J341" s="336">
        <v>10</v>
      </c>
      <c r="K341" s="336"/>
      <c r="L341" s="429">
        <f t="shared" si="38"/>
        <v>122</v>
      </c>
      <c r="M341" s="374">
        <f t="shared" si="39"/>
        <v>-8</v>
      </c>
    </row>
    <row r="342" spans="2:13" ht="17.25" thickBot="1">
      <c r="B342" s="1427"/>
      <c r="C342" s="1430"/>
      <c r="D342" s="332" t="s">
        <v>364</v>
      </c>
      <c r="E342" s="332">
        <f t="shared" si="40"/>
        <v>66</v>
      </c>
      <c r="F342" s="332"/>
      <c r="G342" s="332">
        <v>5</v>
      </c>
      <c r="H342" s="332">
        <f>H340</f>
        <v>26</v>
      </c>
      <c r="I342" s="332"/>
      <c r="J342" s="332">
        <v>10</v>
      </c>
      <c r="K342" s="332"/>
      <c r="L342" s="431">
        <f t="shared" si="38"/>
        <v>107</v>
      </c>
      <c r="M342" s="439">
        <f t="shared" si="39"/>
        <v>-8</v>
      </c>
    </row>
    <row r="343" spans="2:13">
      <c r="B343" s="1427"/>
      <c r="C343" s="1428" t="s">
        <v>310</v>
      </c>
      <c r="D343" s="340" t="s">
        <v>405</v>
      </c>
      <c r="E343" s="340">
        <f t="shared" si="40"/>
        <v>70</v>
      </c>
      <c r="F343" s="340"/>
      <c r="G343" s="340">
        <v>5</v>
      </c>
      <c r="H343" s="340">
        <v>26</v>
      </c>
      <c r="I343" s="340"/>
      <c r="J343" s="340">
        <v>10</v>
      </c>
      <c r="K343" s="340"/>
      <c r="L343" s="430">
        <f t="shared" si="38"/>
        <v>111</v>
      </c>
      <c r="M343" s="438">
        <f t="shared" si="39"/>
        <v>-12</v>
      </c>
    </row>
    <row r="344" spans="2:13">
      <c r="B344" s="1427"/>
      <c r="C344" s="1429"/>
      <c r="D344" s="336" t="s">
        <v>308</v>
      </c>
      <c r="E344" s="336">
        <f t="shared" si="40"/>
        <v>68</v>
      </c>
      <c r="F344" s="336"/>
      <c r="G344" s="336">
        <v>5</v>
      </c>
      <c r="H344" s="336">
        <f>H343</f>
        <v>26</v>
      </c>
      <c r="I344" s="336"/>
      <c r="J344" s="336">
        <v>10</v>
      </c>
      <c r="K344" s="336"/>
      <c r="L344" s="429">
        <f t="shared" si="38"/>
        <v>109</v>
      </c>
      <c r="M344" s="374">
        <f t="shared" si="39"/>
        <v>-9</v>
      </c>
    </row>
    <row r="345" spans="2:13" ht="17.25" thickBot="1">
      <c r="B345" s="1376"/>
      <c r="C345" s="1430"/>
      <c r="D345" s="332" t="s">
        <v>364</v>
      </c>
      <c r="E345" s="332">
        <f t="shared" si="40"/>
        <v>53</v>
      </c>
      <c r="F345" s="332"/>
      <c r="G345" s="332">
        <v>5</v>
      </c>
      <c r="H345" s="332">
        <f>H343</f>
        <v>26</v>
      </c>
      <c r="I345" s="332"/>
      <c r="J345" s="332">
        <v>10</v>
      </c>
      <c r="K345" s="332"/>
      <c r="L345" s="431">
        <f t="shared" si="38"/>
        <v>94</v>
      </c>
      <c r="M345" s="440">
        <f t="shared" si="39"/>
        <v>-9</v>
      </c>
    </row>
    <row r="346" spans="2:13">
      <c r="B346" s="357"/>
      <c r="C346" s="357"/>
      <c r="L346" s="26"/>
      <c r="M346" s="26"/>
    </row>
    <row r="347" spans="2:13" ht="17.25" thickBot="1">
      <c r="B347" s="1440" t="s">
        <v>365</v>
      </c>
      <c r="C347" s="1440"/>
      <c r="D347" s="1440"/>
      <c r="E347" s="1440"/>
      <c r="F347" s="1440"/>
      <c r="G347" s="1440"/>
      <c r="H347" s="1440"/>
      <c r="L347" s="26"/>
      <c r="M347" s="26"/>
    </row>
    <row r="348" spans="2:13" ht="21" thickBot="1">
      <c r="B348" s="1431" t="s">
        <v>320</v>
      </c>
      <c r="C348" s="1432"/>
      <c r="D348" s="1433"/>
      <c r="E348" s="433" t="s">
        <v>319</v>
      </c>
      <c r="F348" s="354" t="s">
        <v>318</v>
      </c>
      <c r="G348" s="354" t="s">
        <v>317</v>
      </c>
      <c r="H348" s="354" t="s">
        <v>316</v>
      </c>
      <c r="I348" s="354" t="s">
        <v>409</v>
      </c>
      <c r="J348" s="354" t="s">
        <v>313</v>
      </c>
      <c r="K348" s="466" t="s">
        <v>421</v>
      </c>
      <c r="L348" s="460" t="s">
        <v>315</v>
      </c>
      <c r="M348" s="464" t="s">
        <v>410</v>
      </c>
    </row>
    <row r="349" spans="2:13">
      <c r="B349" s="1444" t="s">
        <v>313</v>
      </c>
      <c r="C349" s="1428" t="s">
        <v>311</v>
      </c>
      <c r="D349" s="340" t="s">
        <v>405</v>
      </c>
      <c r="E349" s="340">
        <v>90</v>
      </c>
      <c r="F349" s="340">
        <v>3</v>
      </c>
      <c r="G349" s="340">
        <v>5</v>
      </c>
      <c r="H349" s="340">
        <v>22</v>
      </c>
      <c r="I349" s="340">
        <v>5</v>
      </c>
      <c r="J349" s="340">
        <v>5</v>
      </c>
      <c r="K349" s="339">
        <v>10</v>
      </c>
      <c r="L349" s="430">
        <f>SUM(E349:K349)</f>
        <v>140</v>
      </c>
      <c r="M349" s="461">
        <f>L349-L363</f>
        <v>-2</v>
      </c>
    </row>
    <row r="350" spans="2:13">
      <c r="B350" s="1435"/>
      <c r="C350" s="1429"/>
      <c r="D350" s="336" t="s">
        <v>308</v>
      </c>
      <c r="E350" s="336">
        <v>80</v>
      </c>
      <c r="F350" s="336">
        <v>3</v>
      </c>
      <c r="G350" s="336">
        <v>5</v>
      </c>
      <c r="H350" s="336">
        <v>22</v>
      </c>
      <c r="I350" s="336">
        <v>5</v>
      </c>
      <c r="J350" s="336">
        <v>5</v>
      </c>
      <c r="K350" s="335">
        <v>10</v>
      </c>
      <c r="L350" s="429">
        <f>SUM(E350:K350)</f>
        <v>130</v>
      </c>
      <c r="M350" s="462">
        <f t="shared" ref="M350:M360" si="41">L350-L364</f>
        <v>-6</v>
      </c>
    </row>
    <row r="351" spans="2:13" ht="17.25" thickBot="1">
      <c r="B351" s="1435"/>
      <c r="C351" s="1430"/>
      <c r="D351" s="332" t="s">
        <v>307</v>
      </c>
      <c r="E351" s="332">
        <v>42</v>
      </c>
      <c r="F351" s="332">
        <v>3</v>
      </c>
      <c r="G351" s="332">
        <v>5</v>
      </c>
      <c r="H351" s="332">
        <v>10</v>
      </c>
      <c r="I351" s="332">
        <v>5</v>
      </c>
      <c r="J351" s="332">
        <v>5</v>
      </c>
      <c r="K351" s="331"/>
      <c r="L351" s="431">
        <f t="shared" ref="L351:L360" si="42">SUM(E351:K351)</f>
        <v>70</v>
      </c>
      <c r="M351" s="463">
        <f t="shared" si="41"/>
        <v>-51</v>
      </c>
    </row>
    <row r="352" spans="2:13">
      <c r="B352" s="1435"/>
      <c r="C352" s="1428" t="s">
        <v>310</v>
      </c>
      <c r="D352" s="340" t="s">
        <v>405</v>
      </c>
      <c r="E352" s="340">
        <v>75</v>
      </c>
      <c r="F352" s="340">
        <v>3</v>
      </c>
      <c r="G352" s="340">
        <v>5</v>
      </c>
      <c r="H352" s="340">
        <v>22</v>
      </c>
      <c r="I352" s="340">
        <v>5</v>
      </c>
      <c r="J352" s="340">
        <v>5</v>
      </c>
      <c r="K352" s="339">
        <v>10</v>
      </c>
      <c r="L352" s="430">
        <f t="shared" si="42"/>
        <v>125</v>
      </c>
      <c r="M352" s="461">
        <f t="shared" si="41"/>
        <v>-4</v>
      </c>
    </row>
    <row r="353" spans="2:13">
      <c r="B353" s="1435"/>
      <c r="C353" s="1429"/>
      <c r="D353" s="336" t="s">
        <v>308</v>
      </c>
      <c r="E353" s="336">
        <v>65</v>
      </c>
      <c r="F353" s="336">
        <v>3</v>
      </c>
      <c r="G353" s="336">
        <v>5</v>
      </c>
      <c r="H353" s="336">
        <v>22</v>
      </c>
      <c r="I353" s="336">
        <v>5</v>
      </c>
      <c r="J353" s="336">
        <v>5</v>
      </c>
      <c r="K353" s="335">
        <v>10</v>
      </c>
      <c r="L353" s="429">
        <f t="shared" si="42"/>
        <v>115</v>
      </c>
      <c r="M353" s="462">
        <f t="shared" si="41"/>
        <v>-9</v>
      </c>
    </row>
    <row r="354" spans="2:13" ht="17.25" thickBot="1">
      <c r="B354" s="1436"/>
      <c r="C354" s="1430"/>
      <c r="D354" s="332" t="s">
        <v>307</v>
      </c>
      <c r="E354" s="332">
        <v>27</v>
      </c>
      <c r="F354" s="332">
        <v>3</v>
      </c>
      <c r="G354" s="332">
        <v>5</v>
      </c>
      <c r="H354" s="332">
        <v>10</v>
      </c>
      <c r="I354" s="332">
        <v>5</v>
      </c>
      <c r="J354" s="332">
        <v>5</v>
      </c>
      <c r="K354" s="331"/>
      <c r="L354" s="431">
        <f t="shared" si="42"/>
        <v>55</v>
      </c>
      <c r="M354" s="463">
        <f t="shared" si="41"/>
        <v>-54</v>
      </c>
    </row>
    <row r="355" spans="2:13">
      <c r="B355" s="1434" t="s">
        <v>312</v>
      </c>
      <c r="C355" s="1428" t="s">
        <v>311</v>
      </c>
      <c r="D355" s="340" t="s">
        <v>405</v>
      </c>
      <c r="E355" s="340">
        <f t="shared" ref="E355:E360" si="43">E349</f>
        <v>90</v>
      </c>
      <c r="F355" s="340"/>
      <c r="G355" s="340">
        <v>5</v>
      </c>
      <c r="H355" s="340">
        <v>22</v>
      </c>
      <c r="I355" s="340">
        <v>5</v>
      </c>
      <c r="J355" s="340">
        <v>-5</v>
      </c>
      <c r="K355" s="339">
        <v>10</v>
      </c>
      <c r="L355" s="430">
        <f t="shared" si="42"/>
        <v>127</v>
      </c>
      <c r="M355" s="461">
        <f t="shared" si="41"/>
        <v>-9</v>
      </c>
    </row>
    <row r="356" spans="2:13">
      <c r="B356" s="1435"/>
      <c r="C356" s="1429"/>
      <c r="D356" s="336" t="s">
        <v>308</v>
      </c>
      <c r="E356" s="336">
        <f t="shared" si="43"/>
        <v>80</v>
      </c>
      <c r="F356" s="336"/>
      <c r="G356" s="336">
        <v>5</v>
      </c>
      <c r="H356" s="336">
        <v>22</v>
      </c>
      <c r="I356" s="336">
        <v>5</v>
      </c>
      <c r="J356" s="336">
        <v>-5</v>
      </c>
      <c r="K356" s="335">
        <v>10</v>
      </c>
      <c r="L356" s="429">
        <f t="shared" si="42"/>
        <v>117</v>
      </c>
      <c r="M356" s="462">
        <f t="shared" si="41"/>
        <v>-13</v>
      </c>
    </row>
    <row r="357" spans="2:13" ht="17.25" thickBot="1">
      <c r="B357" s="1435"/>
      <c r="C357" s="1430"/>
      <c r="D357" s="332" t="s">
        <v>307</v>
      </c>
      <c r="E357" s="332">
        <f t="shared" si="43"/>
        <v>42</v>
      </c>
      <c r="F357" s="332"/>
      <c r="G357" s="332">
        <v>5</v>
      </c>
      <c r="H357" s="332">
        <v>10</v>
      </c>
      <c r="I357" s="332">
        <v>5</v>
      </c>
      <c r="J357" s="332">
        <v>-5</v>
      </c>
      <c r="K357" s="331"/>
      <c r="L357" s="431">
        <f t="shared" si="42"/>
        <v>57</v>
      </c>
      <c r="M357" s="463">
        <f t="shared" si="41"/>
        <v>-58</v>
      </c>
    </row>
    <row r="358" spans="2:13">
      <c r="B358" s="1435"/>
      <c r="C358" s="1428" t="s">
        <v>310</v>
      </c>
      <c r="D358" s="340" t="s">
        <v>405</v>
      </c>
      <c r="E358" s="340">
        <f t="shared" si="43"/>
        <v>75</v>
      </c>
      <c r="F358" s="340"/>
      <c r="G358" s="340">
        <v>5</v>
      </c>
      <c r="H358" s="340">
        <v>22</v>
      </c>
      <c r="I358" s="340">
        <v>5</v>
      </c>
      <c r="J358" s="340">
        <v>-5</v>
      </c>
      <c r="K358" s="339">
        <v>10</v>
      </c>
      <c r="L358" s="430">
        <f t="shared" si="42"/>
        <v>112</v>
      </c>
      <c r="M358" s="461">
        <f t="shared" si="41"/>
        <v>-11</v>
      </c>
    </row>
    <row r="359" spans="2:13">
      <c r="B359" s="1435"/>
      <c r="C359" s="1429"/>
      <c r="D359" s="336" t="s">
        <v>308</v>
      </c>
      <c r="E359" s="336">
        <f t="shared" si="43"/>
        <v>65</v>
      </c>
      <c r="F359" s="336"/>
      <c r="G359" s="336">
        <v>5</v>
      </c>
      <c r="H359" s="336">
        <v>22</v>
      </c>
      <c r="I359" s="336">
        <v>5</v>
      </c>
      <c r="J359" s="336">
        <v>-5</v>
      </c>
      <c r="K359" s="335">
        <v>10</v>
      </c>
      <c r="L359" s="429">
        <f t="shared" si="42"/>
        <v>102</v>
      </c>
      <c r="M359" s="462">
        <f t="shared" si="41"/>
        <v>-16</v>
      </c>
    </row>
    <row r="360" spans="2:13" ht="17.25" thickBot="1">
      <c r="B360" s="1436"/>
      <c r="C360" s="1430"/>
      <c r="D360" s="332" t="s">
        <v>307</v>
      </c>
      <c r="E360" s="332">
        <f t="shared" si="43"/>
        <v>27</v>
      </c>
      <c r="F360" s="332"/>
      <c r="G360" s="332">
        <v>5</v>
      </c>
      <c r="H360" s="332">
        <v>10</v>
      </c>
      <c r="I360" s="332">
        <v>5</v>
      </c>
      <c r="J360" s="332">
        <v>-5</v>
      </c>
      <c r="K360" s="331"/>
      <c r="L360" s="431">
        <f t="shared" si="42"/>
        <v>42</v>
      </c>
      <c r="M360" s="463">
        <f t="shared" si="41"/>
        <v>-61</v>
      </c>
    </row>
    <row r="361" spans="2:13" ht="17.25" thickBot="1">
      <c r="M361" s="26"/>
    </row>
    <row r="362" spans="2:13" ht="21" thickBot="1">
      <c r="B362" s="1437" t="s">
        <v>404</v>
      </c>
      <c r="C362" s="1438"/>
      <c r="D362" s="1439"/>
      <c r="E362" s="433" t="s">
        <v>319</v>
      </c>
      <c r="F362" s="354" t="s">
        <v>318</v>
      </c>
      <c r="G362" s="354" t="s">
        <v>317</v>
      </c>
      <c r="H362" s="354" t="s">
        <v>406</v>
      </c>
      <c r="I362" s="466" t="s">
        <v>421</v>
      </c>
      <c r="J362" s="460"/>
      <c r="K362" s="460"/>
      <c r="L362" s="354" t="s">
        <v>315</v>
      </c>
      <c r="M362" s="435" t="s">
        <v>416</v>
      </c>
    </row>
    <row r="363" spans="2:13">
      <c r="B363" s="1434" t="s">
        <v>313</v>
      </c>
      <c r="C363" s="1428" t="s">
        <v>311</v>
      </c>
      <c r="D363" s="340" t="s">
        <v>405</v>
      </c>
      <c r="E363" s="340">
        <v>127</v>
      </c>
      <c r="F363" s="340">
        <v>3</v>
      </c>
      <c r="G363" s="340">
        <v>5</v>
      </c>
      <c r="H363" s="340">
        <v>-4</v>
      </c>
      <c r="I363" s="340">
        <v>11</v>
      </c>
      <c r="J363" s="340"/>
      <c r="K363" s="340"/>
      <c r="L363" s="430">
        <f>SUM(E363:J363)</f>
        <v>142</v>
      </c>
      <c r="M363" s="438">
        <f>L363-L334</f>
        <v>11</v>
      </c>
    </row>
    <row r="364" spans="2:13">
      <c r="B364" s="1435"/>
      <c r="C364" s="1429"/>
      <c r="D364" s="336" t="s">
        <v>308</v>
      </c>
      <c r="E364" s="336">
        <v>121</v>
      </c>
      <c r="F364" s="336">
        <v>3</v>
      </c>
      <c r="G364" s="336">
        <v>5</v>
      </c>
      <c r="H364" s="336">
        <v>-4</v>
      </c>
      <c r="I364" s="336">
        <v>11</v>
      </c>
      <c r="J364" s="336"/>
      <c r="K364" s="336"/>
      <c r="L364" s="429">
        <f t="shared" ref="L364:L374" si="44">SUM(E364:J364)</f>
        <v>136</v>
      </c>
      <c r="M364" s="374">
        <f t="shared" ref="M364:M374" si="45">L364-L335</f>
        <v>7</v>
      </c>
    </row>
    <row r="365" spans="2:13" ht="17.25" thickBot="1">
      <c r="B365" s="1435"/>
      <c r="C365" s="1430"/>
      <c r="D365" s="332" t="s">
        <v>307</v>
      </c>
      <c r="E365" s="332">
        <f>E364-15</f>
        <v>106</v>
      </c>
      <c r="F365" s="332">
        <v>3</v>
      </c>
      <c r="G365" s="332">
        <v>5</v>
      </c>
      <c r="H365" s="332">
        <v>-4</v>
      </c>
      <c r="I365" s="332">
        <v>11</v>
      </c>
      <c r="J365" s="332"/>
      <c r="K365" s="332"/>
      <c r="L365" s="431">
        <f t="shared" si="44"/>
        <v>121</v>
      </c>
      <c r="M365" s="443">
        <f t="shared" si="45"/>
        <v>7</v>
      </c>
    </row>
    <row r="366" spans="2:13">
      <c r="B366" s="1435"/>
      <c r="C366" s="1428" t="s">
        <v>310</v>
      </c>
      <c r="D366" s="340" t="s">
        <v>405</v>
      </c>
      <c r="E366" s="340">
        <v>114</v>
      </c>
      <c r="F366" s="340">
        <v>3</v>
      </c>
      <c r="G366" s="340">
        <v>5</v>
      </c>
      <c r="H366" s="340">
        <v>-4</v>
      </c>
      <c r="I366" s="340">
        <v>11</v>
      </c>
      <c r="J366" s="340"/>
      <c r="K366" s="340"/>
      <c r="L366" s="430">
        <f t="shared" si="44"/>
        <v>129</v>
      </c>
      <c r="M366" s="438">
        <f t="shared" si="45"/>
        <v>11</v>
      </c>
    </row>
    <row r="367" spans="2:13">
      <c r="B367" s="1435"/>
      <c r="C367" s="1429"/>
      <c r="D367" s="336" t="s">
        <v>308</v>
      </c>
      <c r="E367" s="336">
        <v>109</v>
      </c>
      <c r="F367" s="336">
        <v>3</v>
      </c>
      <c r="G367" s="336">
        <v>5</v>
      </c>
      <c r="H367" s="336">
        <v>-4</v>
      </c>
      <c r="I367" s="336">
        <v>11</v>
      </c>
      <c r="J367" s="336"/>
      <c r="K367" s="336"/>
      <c r="L367" s="429">
        <f t="shared" si="44"/>
        <v>124</v>
      </c>
      <c r="M367" s="374">
        <f t="shared" si="45"/>
        <v>8</v>
      </c>
    </row>
    <row r="368" spans="2:13" ht="17.25" thickBot="1">
      <c r="B368" s="1436"/>
      <c r="C368" s="1430"/>
      <c r="D368" s="332" t="s">
        <v>307</v>
      </c>
      <c r="E368" s="332">
        <f>E367-15</f>
        <v>94</v>
      </c>
      <c r="F368" s="332">
        <v>3</v>
      </c>
      <c r="G368" s="332">
        <v>5</v>
      </c>
      <c r="H368" s="332">
        <v>-4</v>
      </c>
      <c r="I368" s="332">
        <v>11</v>
      </c>
      <c r="J368" s="332"/>
      <c r="K368" s="332"/>
      <c r="L368" s="431">
        <f t="shared" si="44"/>
        <v>109</v>
      </c>
      <c r="M368" s="443">
        <f t="shared" si="45"/>
        <v>8</v>
      </c>
    </row>
    <row r="369" spans="2:13">
      <c r="B369" s="1444" t="s">
        <v>312</v>
      </c>
      <c r="C369" s="1428" t="s">
        <v>311</v>
      </c>
      <c r="D369" s="340" t="s">
        <v>405</v>
      </c>
      <c r="E369" s="340">
        <f t="shared" ref="E369:E374" si="46">E363-3</f>
        <v>124</v>
      </c>
      <c r="F369" s="340"/>
      <c r="G369" s="340">
        <v>5</v>
      </c>
      <c r="H369" s="340">
        <v>-4</v>
      </c>
      <c r="I369" s="340">
        <v>11</v>
      </c>
      <c r="J369" s="340"/>
      <c r="K369" s="340"/>
      <c r="L369" s="430">
        <f t="shared" si="44"/>
        <v>136</v>
      </c>
      <c r="M369" s="438">
        <f t="shared" si="45"/>
        <v>12</v>
      </c>
    </row>
    <row r="370" spans="2:13">
      <c r="B370" s="1435"/>
      <c r="C370" s="1429"/>
      <c r="D370" s="336" t="s">
        <v>308</v>
      </c>
      <c r="E370" s="336">
        <f t="shared" si="46"/>
        <v>118</v>
      </c>
      <c r="F370" s="336"/>
      <c r="G370" s="336">
        <v>5</v>
      </c>
      <c r="H370" s="336">
        <v>-4</v>
      </c>
      <c r="I370" s="336">
        <v>11</v>
      </c>
      <c r="J370" s="336"/>
      <c r="K370" s="336"/>
      <c r="L370" s="429">
        <f t="shared" si="44"/>
        <v>130</v>
      </c>
      <c r="M370" s="374">
        <f t="shared" si="45"/>
        <v>8</v>
      </c>
    </row>
    <row r="371" spans="2:13" ht="17.25" thickBot="1">
      <c r="B371" s="1435"/>
      <c r="C371" s="1430"/>
      <c r="D371" s="332" t="s">
        <v>307</v>
      </c>
      <c r="E371" s="332">
        <f t="shared" si="46"/>
        <v>103</v>
      </c>
      <c r="F371" s="332"/>
      <c r="G371" s="332">
        <v>5</v>
      </c>
      <c r="H371" s="332">
        <v>-4</v>
      </c>
      <c r="I371" s="332">
        <v>11</v>
      </c>
      <c r="J371" s="332"/>
      <c r="K371" s="332"/>
      <c r="L371" s="431">
        <f t="shared" si="44"/>
        <v>115</v>
      </c>
      <c r="M371" s="443">
        <f t="shared" si="45"/>
        <v>8</v>
      </c>
    </row>
    <row r="372" spans="2:13">
      <c r="B372" s="1435"/>
      <c r="C372" s="1428" t="s">
        <v>310</v>
      </c>
      <c r="D372" s="340" t="s">
        <v>405</v>
      </c>
      <c r="E372" s="340">
        <f t="shared" si="46"/>
        <v>111</v>
      </c>
      <c r="F372" s="340"/>
      <c r="G372" s="340">
        <v>5</v>
      </c>
      <c r="H372" s="340">
        <v>-4</v>
      </c>
      <c r="I372" s="340">
        <v>11</v>
      </c>
      <c r="J372" s="340"/>
      <c r="K372" s="340"/>
      <c r="L372" s="430">
        <f t="shared" si="44"/>
        <v>123</v>
      </c>
      <c r="M372" s="438">
        <f t="shared" si="45"/>
        <v>12</v>
      </c>
    </row>
    <row r="373" spans="2:13">
      <c r="B373" s="1435"/>
      <c r="C373" s="1429"/>
      <c r="D373" s="336" t="s">
        <v>308</v>
      </c>
      <c r="E373" s="336">
        <f t="shared" si="46"/>
        <v>106</v>
      </c>
      <c r="F373" s="336"/>
      <c r="G373" s="336">
        <v>5</v>
      </c>
      <c r="H373" s="336">
        <v>-4</v>
      </c>
      <c r="I373" s="336">
        <v>11</v>
      </c>
      <c r="J373" s="336"/>
      <c r="K373" s="336"/>
      <c r="L373" s="429">
        <f t="shared" si="44"/>
        <v>118</v>
      </c>
      <c r="M373" s="374">
        <f t="shared" si="45"/>
        <v>9</v>
      </c>
    </row>
    <row r="374" spans="2:13" ht="17.25" thickBot="1">
      <c r="B374" s="1436"/>
      <c r="C374" s="1430"/>
      <c r="D374" s="332" t="s">
        <v>307</v>
      </c>
      <c r="E374" s="332">
        <f t="shared" si="46"/>
        <v>91</v>
      </c>
      <c r="F374" s="332"/>
      <c r="G374" s="332">
        <v>5</v>
      </c>
      <c r="H374" s="332">
        <v>-4</v>
      </c>
      <c r="I374" s="332">
        <v>11</v>
      </c>
      <c r="J374" s="332"/>
      <c r="K374" s="332"/>
      <c r="L374" s="431">
        <f t="shared" si="44"/>
        <v>103</v>
      </c>
      <c r="M374" s="440">
        <f t="shared" si="45"/>
        <v>9</v>
      </c>
    </row>
    <row r="375" spans="2:13">
      <c r="I375" s="465"/>
    </row>
    <row r="376" spans="2:13" ht="17.25">
      <c r="B376" s="361">
        <v>45919</v>
      </c>
      <c r="C376" s="1445"/>
      <c r="D376" s="1445"/>
      <c r="E376" s="1445"/>
      <c r="F376" s="1445"/>
      <c r="G376" s="1445"/>
      <c r="H376" s="1445"/>
      <c r="I376" s="1445"/>
      <c r="J376" s="1445"/>
      <c r="K376" s="1445"/>
      <c r="L376" s="1445"/>
      <c r="M376" s="1445"/>
    </row>
    <row r="377" spans="2:13" ht="17.25" thickBot="1">
      <c r="B377" s="1440"/>
      <c r="C377" s="1440"/>
      <c r="D377" s="1440"/>
      <c r="E377" s="1440"/>
      <c r="F377" s="1440"/>
      <c r="G377" s="1440"/>
      <c r="H377" s="1440"/>
    </row>
    <row r="378" spans="2:13" ht="21" thickBot="1">
      <c r="B378" s="1441" t="s">
        <v>322</v>
      </c>
      <c r="C378" s="1466"/>
      <c r="D378" s="1473"/>
      <c r="E378" s="427" t="s">
        <v>319</v>
      </c>
      <c r="F378" s="371" t="s">
        <v>318</v>
      </c>
      <c r="G378" s="371" t="s">
        <v>317</v>
      </c>
      <c r="H378" s="371" t="s">
        <v>316</v>
      </c>
      <c r="I378" s="371" t="s">
        <v>321</v>
      </c>
      <c r="J378" s="466"/>
      <c r="K378" s="432"/>
      <c r="L378" s="371" t="s">
        <v>315</v>
      </c>
      <c r="M378" s="434" t="s">
        <v>410</v>
      </c>
    </row>
    <row r="379" spans="2:13">
      <c r="B379" s="1426" t="s">
        <v>313</v>
      </c>
      <c r="C379" s="1428" t="s">
        <v>311</v>
      </c>
      <c r="D379" s="340" t="s">
        <v>405</v>
      </c>
      <c r="E379" s="340">
        <f>E380+2</f>
        <v>87</v>
      </c>
      <c r="F379" s="340">
        <v>3</v>
      </c>
      <c r="G379" s="340">
        <v>5</v>
      </c>
      <c r="H379" s="340">
        <v>26</v>
      </c>
      <c r="I379" s="340"/>
      <c r="J379" s="340"/>
      <c r="K379" s="340"/>
      <c r="L379" s="430">
        <f t="shared" ref="L379:L390" si="47">SUM(E379:J379)</f>
        <v>121</v>
      </c>
      <c r="M379" s="438">
        <f>L379-L408</f>
        <v>-10</v>
      </c>
    </row>
    <row r="380" spans="2:13">
      <c r="B380" s="1427"/>
      <c r="C380" s="1429"/>
      <c r="D380" s="336" t="s">
        <v>308</v>
      </c>
      <c r="E380" s="336">
        <v>85</v>
      </c>
      <c r="F380" s="336">
        <v>3</v>
      </c>
      <c r="G380" s="336">
        <v>5</v>
      </c>
      <c r="H380" s="336">
        <f>H379</f>
        <v>26</v>
      </c>
      <c r="I380" s="336"/>
      <c r="J380" s="336"/>
      <c r="K380" s="336"/>
      <c r="L380" s="429">
        <f t="shared" si="47"/>
        <v>119</v>
      </c>
      <c r="M380" s="374">
        <f t="shared" ref="M380:M390" si="48">L380-L409</f>
        <v>-6</v>
      </c>
    </row>
    <row r="381" spans="2:13" ht="17.25" thickBot="1">
      <c r="B381" s="1427"/>
      <c r="C381" s="1430"/>
      <c r="D381" s="332" t="s">
        <v>364</v>
      </c>
      <c r="E381" s="332">
        <f>E380-15</f>
        <v>70</v>
      </c>
      <c r="F381" s="332">
        <v>3</v>
      </c>
      <c r="G381" s="332">
        <v>5</v>
      </c>
      <c r="H381" s="332">
        <f>H379</f>
        <v>26</v>
      </c>
      <c r="I381" s="332"/>
      <c r="J381" s="332"/>
      <c r="K381" s="332"/>
      <c r="L381" s="431">
        <f t="shared" si="47"/>
        <v>104</v>
      </c>
      <c r="M381" s="439">
        <f t="shared" si="48"/>
        <v>-6</v>
      </c>
    </row>
    <row r="382" spans="2:13">
      <c r="B382" s="1427"/>
      <c r="C382" s="1428" t="s">
        <v>310</v>
      </c>
      <c r="D382" s="340" t="s">
        <v>405</v>
      </c>
      <c r="E382" s="340">
        <f>E383+2</f>
        <v>74</v>
      </c>
      <c r="F382" s="340">
        <v>3</v>
      </c>
      <c r="G382" s="340">
        <v>5</v>
      </c>
      <c r="H382" s="340">
        <v>26</v>
      </c>
      <c r="I382" s="340"/>
      <c r="J382" s="340"/>
      <c r="K382" s="340"/>
      <c r="L382" s="430">
        <f t="shared" si="47"/>
        <v>108</v>
      </c>
      <c r="M382" s="438">
        <f t="shared" si="48"/>
        <v>-10</v>
      </c>
    </row>
    <row r="383" spans="2:13">
      <c r="B383" s="1427"/>
      <c r="C383" s="1429"/>
      <c r="D383" s="336" t="s">
        <v>308</v>
      </c>
      <c r="E383" s="336">
        <v>72</v>
      </c>
      <c r="F383" s="336">
        <v>3</v>
      </c>
      <c r="G383" s="336">
        <v>5</v>
      </c>
      <c r="H383" s="336">
        <f>H382</f>
        <v>26</v>
      </c>
      <c r="I383" s="336"/>
      <c r="J383" s="336"/>
      <c r="K383" s="336"/>
      <c r="L383" s="429">
        <f t="shared" si="47"/>
        <v>106</v>
      </c>
      <c r="M383" s="374">
        <f t="shared" si="48"/>
        <v>-7</v>
      </c>
    </row>
    <row r="384" spans="2:13" ht="17.25" thickBot="1">
      <c r="B384" s="1376"/>
      <c r="C384" s="1430"/>
      <c r="D384" s="332" t="s">
        <v>364</v>
      </c>
      <c r="E384" s="332">
        <f>E383-15</f>
        <v>57</v>
      </c>
      <c r="F384" s="332">
        <v>3</v>
      </c>
      <c r="G384" s="332">
        <v>5</v>
      </c>
      <c r="H384" s="332">
        <f>H382</f>
        <v>26</v>
      </c>
      <c r="I384" s="332"/>
      <c r="J384" s="332"/>
      <c r="K384" s="332"/>
      <c r="L384" s="431">
        <f t="shared" si="47"/>
        <v>91</v>
      </c>
      <c r="M384" s="439">
        <f t="shared" si="48"/>
        <v>-7</v>
      </c>
    </row>
    <row r="385" spans="2:13">
      <c r="B385" s="1375" t="s">
        <v>312</v>
      </c>
      <c r="C385" s="1428" t="s">
        <v>311</v>
      </c>
      <c r="D385" s="340" t="s">
        <v>405</v>
      </c>
      <c r="E385" s="340">
        <f t="shared" ref="E385:E390" si="49">E379-4</f>
        <v>83</v>
      </c>
      <c r="F385" s="340"/>
      <c r="G385" s="340">
        <v>5</v>
      </c>
      <c r="H385" s="340">
        <v>26</v>
      </c>
      <c r="I385" s="340"/>
      <c r="J385" s="340"/>
      <c r="K385" s="340"/>
      <c r="L385" s="430">
        <f t="shared" si="47"/>
        <v>114</v>
      </c>
      <c r="M385" s="438">
        <f t="shared" si="48"/>
        <v>-11</v>
      </c>
    </row>
    <row r="386" spans="2:13">
      <c r="B386" s="1427"/>
      <c r="C386" s="1429"/>
      <c r="D386" s="336" t="s">
        <v>308</v>
      </c>
      <c r="E386" s="336">
        <f t="shared" si="49"/>
        <v>81</v>
      </c>
      <c r="F386" s="336"/>
      <c r="G386" s="336">
        <v>5</v>
      </c>
      <c r="H386" s="336">
        <f>H385</f>
        <v>26</v>
      </c>
      <c r="I386" s="336"/>
      <c r="J386" s="336"/>
      <c r="K386" s="336"/>
      <c r="L386" s="429">
        <f t="shared" si="47"/>
        <v>112</v>
      </c>
      <c r="M386" s="374">
        <f t="shared" si="48"/>
        <v>-7</v>
      </c>
    </row>
    <row r="387" spans="2:13" ht="17.25" thickBot="1">
      <c r="B387" s="1427"/>
      <c r="C387" s="1430"/>
      <c r="D387" s="332" t="s">
        <v>364</v>
      </c>
      <c r="E387" s="332">
        <f t="shared" si="49"/>
        <v>66</v>
      </c>
      <c r="F387" s="332"/>
      <c r="G387" s="332">
        <v>5</v>
      </c>
      <c r="H387" s="332">
        <f>H385</f>
        <v>26</v>
      </c>
      <c r="I387" s="332"/>
      <c r="J387" s="332"/>
      <c r="K387" s="332"/>
      <c r="L387" s="431">
        <f t="shared" si="47"/>
        <v>97</v>
      </c>
      <c r="M387" s="439">
        <f t="shared" si="48"/>
        <v>-7</v>
      </c>
    </row>
    <row r="388" spans="2:13">
      <c r="B388" s="1427"/>
      <c r="C388" s="1428" t="s">
        <v>310</v>
      </c>
      <c r="D388" s="340" t="s">
        <v>405</v>
      </c>
      <c r="E388" s="340">
        <f t="shared" si="49"/>
        <v>70</v>
      </c>
      <c r="F388" s="340"/>
      <c r="G388" s="340">
        <v>5</v>
      </c>
      <c r="H388" s="340">
        <v>26</v>
      </c>
      <c r="I388" s="340"/>
      <c r="J388" s="340"/>
      <c r="K388" s="340"/>
      <c r="L388" s="430">
        <f t="shared" si="47"/>
        <v>101</v>
      </c>
      <c r="M388" s="438">
        <f t="shared" si="48"/>
        <v>-11</v>
      </c>
    </row>
    <row r="389" spans="2:13">
      <c r="B389" s="1427"/>
      <c r="C389" s="1429"/>
      <c r="D389" s="336" t="s">
        <v>308</v>
      </c>
      <c r="E389" s="336">
        <f t="shared" si="49"/>
        <v>68</v>
      </c>
      <c r="F389" s="336"/>
      <c r="G389" s="336">
        <v>5</v>
      </c>
      <c r="H389" s="336">
        <f>H388</f>
        <v>26</v>
      </c>
      <c r="I389" s="336"/>
      <c r="J389" s="336"/>
      <c r="K389" s="336"/>
      <c r="L389" s="429">
        <f t="shared" si="47"/>
        <v>99</v>
      </c>
      <c r="M389" s="374">
        <f t="shared" si="48"/>
        <v>-8</v>
      </c>
    </row>
    <row r="390" spans="2:13" ht="17.25" thickBot="1">
      <c r="B390" s="1376"/>
      <c r="C390" s="1430"/>
      <c r="D390" s="332" t="s">
        <v>364</v>
      </c>
      <c r="E390" s="332">
        <f t="shared" si="49"/>
        <v>53</v>
      </c>
      <c r="F390" s="332"/>
      <c r="G390" s="332">
        <v>5</v>
      </c>
      <c r="H390" s="332">
        <f>H388</f>
        <v>26</v>
      </c>
      <c r="I390" s="332"/>
      <c r="J390" s="332"/>
      <c r="K390" s="332"/>
      <c r="L390" s="431">
        <f t="shared" si="47"/>
        <v>84</v>
      </c>
      <c r="M390" s="440">
        <f t="shared" si="48"/>
        <v>-8</v>
      </c>
    </row>
    <row r="391" spans="2:13">
      <c r="B391" s="357"/>
      <c r="C391" s="357"/>
      <c r="L391" s="26"/>
      <c r="M391" s="26"/>
    </row>
    <row r="392" spans="2:13" ht="17.25" thickBot="1">
      <c r="B392" s="1440" t="s">
        <v>365</v>
      </c>
      <c r="C392" s="1440"/>
      <c r="D392" s="1440"/>
      <c r="E392" s="1440"/>
      <c r="F392" s="1440"/>
      <c r="G392" s="1440"/>
      <c r="H392" s="1440"/>
      <c r="L392" s="26"/>
      <c r="M392" s="26"/>
    </row>
    <row r="393" spans="2:13" ht="21" thickBot="1">
      <c r="B393" s="1431" t="s">
        <v>320</v>
      </c>
      <c r="C393" s="1432"/>
      <c r="D393" s="1433"/>
      <c r="E393" s="433" t="s">
        <v>319</v>
      </c>
      <c r="F393" s="354" t="s">
        <v>318</v>
      </c>
      <c r="G393" s="354" t="s">
        <v>317</v>
      </c>
      <c r="H393" s="354" t="s">
        <v>316</v>
      </c>
      <c r="I393" s="354" t="s">
        <v>409</v>
      </c>
      <c r="J393" s="354" t="s">
        <v>313</v>
      </c>
      <c r="K393" s="466"/>
      <c r="L393" s="460" t="s">
        <v>315</v>
      </c>
      <c r="M393" s="464" t="s">
        <v>410</v>
      </c>
    </row>
    <row r="394" spans="2:13">
      <c r="B394" s="1444" t="s">
        <v>313</v>
      </c>
      <c r="C394" s="1428" t="s">
        <v>311</v>
      </c>
      <c r="D394" s="340" t="s">
        <v>405</v>
      </c>
      <c r="E394" s="340">
        <v>90</v>
      </c>
      <c r="F394" s="340">
        <v>3</v>
      </c>
      <c r="G394" s="340">
        <v>5</v>
      </c>
      <c r="H394" s="340">
        <v>22</v>
      </c>
      <c r="I394" s="340">
        <v>5</v>
      </c>
      <c r="J394" s="340">
        <v>5</v>
      </c>
      <c r="K394" s="339"/>
      <c r="L394" s="430">
        <f>SUM(E394:K394)</f>
        <v>130</v>
      </c>
      <c r="M394" s="461">
        <f>L394-L408</f>
        <v>-1</v>
      </c>
    </row>
    <row r="395" spans="2:13">
      <c r="B395" s="1435"/>
      <c r="C395" s="1429"/>
      <c r="D395" s="336" t="s">
        <v>308</v>
      </c>
      <c r="E395" s="336">
        <v>80</v>
      </c>
      <c r="F395" s="336">
        <v>3</v>
      </c>
      <c r="G395" s="336">
        <v>5</v>
      </c>
      <c r="H395" s="336">
        <v>22</v>
      </c>
      <c r="I395" s="336">
        <v>5</v>
      </c>
      <c r="J395" s="336">
        <v>5</v>
      </c>
      <c r="K395" s="335"/>
      <c r="L395" s="429">
        <f>SUM(E395:K395)</f>
        <v>120</v>
      </c>
      <c r="M395" s="462">
        <f t="shared" ref="M395:M405" si="50">L395-L409</f>
        <v>-5</v>
      </c>
    </row>
    <row r="396" spans="2:13" ht="17.25" thickBot="1">
      <c r="B396" s="1435"/>
      <c r="C396" s="1430"/>
      <c r="D396" s="332" t="s">
        <v>307</v>
      </c>
      <c r="E396" s="332">
        <v>42</v>
      </c>
      <c r="F396" s="332">
        <v>3</v>
      </c>
      <c r="G396" s="332">
        <v>5</v>
      </c>
      <c r="H396" s="332">
        <v>10</v>
      </c>
      <c r="I396" s="332">
        <v>5</v>
      </c>
      <c r="J396" s="332">
        <v>5</v>
      </c>
      <c r="K396" s="331"/>
      <c r="L396" s="431">
        <f t="shared" ref="L396:L405" si="51">SUM(E396:K396)</f>
        <v>70</v>
      </c>
      <c r="M396" s="463">
        <f t="shared" si="50"/>
        <v>-40</v>
      </c>
    </row>
    <row r="397" spans="2:13">
      <c r="B397" s="1435"/>
      <c r="C397" s="1428" t="s">
        <v>310</v>
      </c>
      <c r="D397" s="340" t="s">
        <v>405</v>
      </c>
      <c r="E397" s="340">
        <v>75</v>
      </c>
      <c r="F397" s="340">
        <v>3</v>
      </c>
      <c r="G397" s="340">
        <v>5</v>
      </c>
      <c r="H397" s="340">
        <v>22</v>
      </c>
      <c r="I397" s="340">
        <v>5</v>
      </c>
      <c r="J397" s="340">
        <v>5</v>
      </c>
      <c r="K397" s="339"/>
      <c r="L397" s="430">
        <f t="shared" si="51"/>
        <v>115</v>
      </c>
      <c r="M397" s="461">
        <f t="shared" si="50"/>
        <v>-3</v>
      </c>
    </row>
    <row r="398" spans="2:13">
      <c r="B398" s="1435"/>
      <c r="C398" s="1429"/>
      <c r="D398" s="336" t="s">
        <v>308</v>
      </c>
      <c r="E398" s="336">
        <v>65</v>
      </c>
      <c r="F398" s="336">
        <v>3</v>
      </c>
      <c r="G398" s="336">
        <v>5</v>
      </c>
      <c r="H398" s="336">
        <v>22</v>
      </c>
      <c r="I398" s="336">
        <v>5</v>
      </c>
      <c r="J398" s="336">
        <v>5</v>
      </c>
      <c r="K398" s="335"/>
      <c r="L398" s="429">
        <f t="shared" si="51"/>
        <v>105</v>
      </c>
      <c r="M398" s="462">
        <f t="shared" si="50"/>
        <v>-8</v>
      </c>
    </row>
    <row r="399" spans="2:13" ht="17.25" thickBot="1">
      <c r="B399" s="1436"/>
      <c r="C399" s="1430"/>
      <c r="D399" s="332" t="s">
        <v>307</v>
      </c>
      <c r="E399" s="332">
        <v>27</v>
      </c>
      <c r="F399" s="332">
        <v>3</v>
      </c>
      <c r="G399" s="332">
        <v>5</v>
      </c>
      <c r="H399" s="332">
        <v>10</v>
      </c>
      <c r="I399" s="332">
        <v>5</v>
      </c>
      <c r="J399" s="332">
        <v>5</v>
      </c>
      <c r="K399" s="331"/>
      <c r="L399" s="431">
        <f t="shared" si="51"/>
        <v>55</v>
      </c>
      <c r="M399" s="463">
        <f t="shared" si="50"/>
        <v>-43</v>
      </c>
    </row>
    <row r="400" spans="2:13">
      <c r="B400" s="1434" t="s">
        <v>312</v>
      </c>
      <c r="C400" s="1428" t="s">
        <v>311</v>
      </c>
      <c r="D400" s="340" t="s">
        <v>405</v>
      </c>
      <c r="E400" s="340">
        <f t="shared" ref="E400:E405" si="52">E394</f>
        <v>90</v>
      </c>
      <c r="F400" s="340"/>
      <c r="G400" s="340">
        <v>5</v>
      </c>
      <c r="H400" s="340">
        <v>22</v>
      </c>
      <c r="I400" s="340">
        <v>5</v>
      </c>
      <c r="J400" s="340">
        <v>-5</v>
      </c>
      <c r="K400" s="339"/>
      <c r="L400" s="430">
        <f t="shared" si="51"/>
        <v>117</v>
      </c>
      <c r="M400" s="461">
        <f t="shared" si="50"/>
        <v>-8</v>
      </c>
    </row>
    <row r="401" spans="2:13">
      <c r="B401" s="1435"/>
      <c r="C401" s="1429"/>
      <c r="D401" s="336" t="s">
        <v>308</v>
      </c>
      <c r="E401" s="336">
        <f t="shared" si="52"/>
        <v>80</v>
      </c>
      <c r="F401" s="336"/>
      <c r="G401" s="336">
        <v>5</v>
      </c>
      <c r="H401" s="336">
        <v>22</v>
      </c>
      <c r="I401" s="336">
        <v>5</v>
      </c>
      <c r="J401" s="336">
        <v>-5</v>
      </c>
      <c r="K401" s="335"/>
      <c r="L401" s="429">
        <f t="shared" si="51"/>
        <v>107</v>
      </c>
      <c r="M401" s="462">
        <f t="shared" si="50"/>
        <v>-12</v>
      </c>
    </row>
    <row r="402" spans="2:13" ht="17.25" thickBot="1">
      <c r="B402" s="1435"/>
      <c r="C402" s="1430"/>
      <c r="D402" s="332" t="s">
        <v>307</v>
      </c>
      <c r="E402" s="332">
        <f t="shared" si="52"/>
        <v>42</v>
      </c>
      <c r="F402" s="332"/>
      <c r="G402" s="332">
        <v>5</v>
      </c>
      <c r="H402" s="332">
        <v>10</v>
      </c>
      <c r="I402" s="332">
        <v>5</v>
      </c>
      <c r="J402" s="332">
        <v>-5</v>
      </c>
      <c r="K402" s="331"/>
      <c r="L402" s="431">
        <f t="shared" si="51"/>
        <v>57</v>
      </c>
      <c r="M402" s="463">
        <f t="shared" si="50"/>
        <v>-47</v>
      </c>
    </row>
    <row r="403" spans="2:13">
      <c r="B403" s="1435"/>
      <c r="C403" s="1428" t="s">
        <v>310</v>
      </c>
      <c r="D403" s="340" t="s">
        <v>405</v>
      </c>
      <c r="E403" s="340">
        <f t="shared" si="52"/>
        <v>75</v>
      </c>
      <c r="F403" s="340"/>
      <c r="G403" s="340">
        <v>5</v>
      </c>
      <c r="H403" s="340">
        <v>22</v>
      </c>
      <c r="I403" s="340">
        <v>5</v>
      </c>
      <c r="J403" s="340">
        <v>-5</v>
      </c>
      <c r="K403" s="339"/>
      <c r="L403" s="430">
        <f t="shared" si="51"/>
        <v>102</v>
      </c>
      <c r="M403" s="461">
        <f t="shared" si="50"/>
        <v>-10</v>
      </c>
    </row>
    <row r="404" spans="2:13">
      <c r="B404" s="1435"/>
      <c r="C404" s="1429"/>
      <c r="D404" s="336" t="s">
        <v>308</v>
      </c>
      <c r="E404" s="336">
        <f t="shared" si="52"/>
        <v>65</v>
      </c>
      <c r="F404" s="336"/>
      <c r="G404" s="336">
        <v>5</v>
      </c>
      <c r="H404" s="336">
        <v>22</v>
      </c>
      <c r="I404" s="336">
        <v>5</v>
      </c>
      <c r="J404" s="336">
        <v>-5</v>
      </c>
      <c r="K404" s="335"/>
      <c r="L404" s="429">
        <f t="shared" si="51"/>
        <v>92</v>
      </c>
      <c r="M404" s="462">
        <f t="shared" si="50"/>
        <v>-15</v>
      </c>
    </row>
    <row r="405" spans="2:13" ht="17.25" thickBot="1">
      <c r="B405" s="1436"/>
      <c r="C405" s="1430"/>
      <c r="D405" s="332" t="s">
        <v>307</v>
      </c>
      <c r="E405" s="332">
        <f t="shared" si="52"/>
        <v>27</v>
      </c>
      <c r="F405" s="332"/>
      <c r="G405" s="332">
        <v>5</v>
      </c>
      <c r="H405" s="332">
        <v>10</v>
      </c>
      <c r="I405" s="332">
        <v>5</v>
      </c>
      <c r="J405" s="332">
        <v>-5</v>
      </c>
      <c r="K405" s="331"/>
      <c r="L405" s="431">
        <f t="shared" si="51"/>
        <v>42</v>
      </c>
      <c r="M405" s="463">
        <f t="shared" si="50"/>
        <v>-50</v>
      </c>
    </row>
    <row r="406" spans="2:13" ht="17.25" thickBot="1">
      <c r="M406" s="26"/>
    </row>
    <row r="407" spans="2:13" ht="21" thickBot="1">
      <c r="B407" s="1437" t="s">
        <v>404</v>
      </c>
      <c r="C407" s="1438"/>
      <c r="D407" s="1439"/>
      <c r="E407" s="433" t="s">
        <v>319</v>
      </c>
      <c r="F407" s="354" t="s">
        <v>318</v>
      </c>
      <c r="G407" s="354" t="s">
        <v>317</v>
      </c>
      <c r="H407" s="354" t="s">
        <v>406</v>
      </c>
      <c r="I407" s="466"/>
      <c r="J407" s="460"/>
      <c r="K407" s="460"/>
      <c r="L407" s="354" t="s">
        <v>315</v>
      </c>
      <c r="M407" s="435" t="s">
        <v>416</v>
      </c>
    </row>
    <row r="408" spans="2:13">
      <c r="B408" s="1434" t="s">
        <v>313</v>
      </c>
      <c r="C408" s="1428" t="s">
        <v>311</v>
      </c>
      <c r="D408" s="340" t="s">
        <v>405</v>
      </c>
      <c r="E408" s="340">
        <v>127</v>
      </c>
      <c r="F408" s="340">
        <v>3</v>
      </c>
      <c r="G408" s="340">
        <v>5</v>
      </c>
      <c r="H408" s="340">
        <v>-4</v>
      </c>
      <c r="I408" s="340"/>
      <c r="J408" s="340"/>
      <c r="K408" s="340"/>
      <c r="L408" s="430">
        <f>SUM(E408:J408)</f>
        <v>131</v>
      </c>
      <c r="M408" s="438">
        <f>L408-L379</f>
        <v>10</v>
      </c>
    </row>
    <row r="409" spans="2:13">
      <c r="B409" s="1435"/>
      <c r="C409" s="1429"/>
      <c r="D409" s="336" t="s">
        <v>308</v>
      </c>
      <c r="E409" s="336">
        <v>121</v>
      </c>
      <c r="F409" s="336">
        <v>3</v>
      </c>
      <c r="G409" s="336">
        <v>5</v>
      </c>
      <c r="H409" s="336">
        <v>-4</v>
      </c>
      <c r="I409" s="336"/>
      <c r="J409" s="336"/>
      <c r="K409" s="336"/>
      <c r="L409" s="429">
        <f t="shared" ref="L409:L419" si="53">SUM(E409:J409)</f>
        <v>125</v>
      </c>
      <c r="M409" s="374">
        <f t="shared" ref="M409:M419" si="54">L409-L380</f>
        <v>6</v>
      </c>
    </row>
    <row r="410" spans="2:13" ht="17.25" thickBot="1">
      <c r="B410" s="1435"/>
      <c r="C410" s="1430"/>
      <c r="D410" s="332" t="s">
        <v>307</v>
      </c>
      <c r="E410" s="332">
        <f>E409-15</f>
        <v>106</v>
      </c>
      <c r="F410" s="332">
        <v>3</v>
      </c>
      <c r="G410" s="332">
        <v>5</v>
      </c>
      <c r="H410" s="332">
        <v>-4</v>
      </c>
      <c r="I410" s="332"/>
      <c r="J410" s="332"/>
      <c r="K410" s="332"/>
      <c r="L410" s="431">
        <f t="shared" si="53"/>
        <v>110</v>
      </c>
      <c r="M410" s="443">
        <f t="shared" si="54"/>
        <v>6</v>
      </c>
    </row>
    <row r="411" spans="2:13">
      <c r="B411" s="1435"/>
      <c r="C411" s="1428" t="s">
        <v>310</v>
      </c>
      <c r="D411" s="340" t="s">
        <v>405</v>
      </c>
      <c r="E411" s="340">
        <v>114</v>
      </c>
      <c r="F411" s="340">
        <v>3</v>
      </c>
      <c r="G411" s="340">
        <v>5</v>
      </c>
      <c r="H411" s="340">
        <v>-4</v>
      </c>
      <c r="I411" s="340"/>
      <c r="J411" s="340"/>
      <c r="K411" s="340"/>
      <c r="L411" s="430">
        <f t="shared" si="53"/>
        <v>118</v>
      </c>
      <c r="M411" s="438">
        <f t="shared" si="54"/>
        <v>10</v>
      </c>
    </row>
    <row r="412" spans="2:13">
      <c r="B412" s="1435"/>
      <c r="C412" s="1429"/>
      <c r="D412" s="336" t="s">
        <v>308</v>
      </c>
      <c r="E412" s="336">
        <v>109</v>
      </c>
      <c r="F412" s="336">
        <v>3</v>
      </c>
      <c r="G412" s="336">
        <v>5</v>
      </c>
      <c r="H412" s="336">
        <v>-4</v>
      </c>
      <c r="I412" s="336"/>
      <c r="J412" s="336"/>
      <c r="K412" s="336"/>
      <c r="L412" s="429">
        <f t="shared" si="53"/>
        <v>113</v>
      </c>
      <c r="M412" s="374">
        <f t="shared" si="54"/>
        <v>7</v>
      </c>
    </row>
    <row r="413" spans="2:13" ht="17.25" thickBot="1">
      <c r="B413" s="1436"/>
      <c r="C413" s="1430"/>
      <c r="D413" s="332" t="s">
        <v>307</v>
      </c>
      <c r="E413" s="332">
        <f>E412-15</f>
        <v>94</v>
      </c>
      <c r="F413" s="332">
        <v>3</v>
      </c>
      <c r="G413" s="332">
        <v>5</v>
      </c>
      <c r="H413" s="332">
        <v>-4</v>
      </c>
      <c r="I413" s="332"/>
      <c r="J413" s="332"/>
      <c r="K413" s="332"/>
      <c r="L413" s="431">
        <f t="shared" si="53"/>
        <v>98</v>
      </c>
      <c r="M413" s="443">
        <f t="shared" si="54"/>
        <v>7</v>
      </c>
    </row>
    <row r="414" spans="2:13">
      <c r="B414" s="1444" t="s">
        <v>312</v>
      </c>
      <c r="C414" s="1428" t="s">
        <v>311</v>
      </c>
      <c r="D414" s="340" t="s">
        <v>405</v>
      </c>
      <c r="E414" s="340">
        <f t="shared" ref="E414:E419" si="55">E408-3</f>
        <v>124</v>
      </c>
      <c r="F414" s="340"/>
      <c r="G414" s="340">
        <v>5</v>
      </c>
      <c r="H414" s="340">
        <v>-4</v>
      </c>
      <c r="I414" s="340"/>
      <c r="J414" s="340"/>
      <c r="K414" s="340"/>
      <c r="L414" s="430">
        <f t="shared" si="53"/>
        <v>125</v>
      </c>
      <c r="M414" s="438">
        <f t="shared" si="54"/>
        <v>11</v>
      </c>
    </row>
    <row r="415" spans="2:13">
      <c r="B415" s="1435"/>
      <c r="C415" s="1429"/>
      <c r="D415" s="336" t="s">
        <v>308</v>
      </c>
      <c r="E415" s="336">
        <f t="shared" si="55"/>
        <v>118</v>
      </c>
      <c r="F415" s="336"/>
      <c r="G415" s="336">
        <v>5</v>
      </c>
      <c r="H415" s="336">
        <v>-4</v>
      </c>
      <c r="I415" s="336"/>
      <c r="J415" s="336"/>
      <c r="K415" s="336"/>
      <c r="L415" s="429">
        <f t="shared" si="53"/>
        <v>119</v>
      </c>
      <c r="M415" s="374">
        <f t="shared" si="54"/>
        <v>7</v>
      </c>
    </row>
    <row r="416" spans="2:13" ht="17.25" thickBot="1">
      <c r="B416" s="1435"/>
      <c r="C416" s="1430"/>
      <c r="D416" s="332" t="s">
        <v>307</v>
      </c>
      <c r="E416" s="332">
        <f t="shared" si="55"/>
        <v>103</v>
      </c>
      <c r="F416" s="332"/>
      <c r="G416" s="332">
        <v>5</v>
      </c>
      <c r="H416" s="332">
        <v>-4</v>
      </c>
      <c r="I416" s="332"/>
      <c r="J416" s="332"/>
      <c r="K416" s="332"/>
      <c r="L416" s="431">
        <f t="shared" si="53"/>
        <v>104</v>
      </c>
      <c r="M416" s="443">
        <f t="shared" si="54"/>
        <v>7</v>
      </c>
    </row>
    <row r="417" spans="2:13">
      <c r="B417" s="1435"/>
      <c r="C417" s="1428" t="s">
        <v>310</v>
      </c>
      <c r="D417" s="340" t="s">
        <v>405</v>
      </c>
      <c r="E417" s="340">
        <f t="shared" si="55"/>
        <v>111</v>
      </c>
      <c r="F417" s="340"/>
      <c r="G417" s="340">
        <v>5</v>
      </c>
      <c r="H417" s="340">
        <v>-4</v>
      </c>
      <c r="I417" s="340"/>
      <c r="J417" s="340"/>
      <c r="K417" s="340"/>
      <c r="L417" s="430">
        <f t="shared" si="53"/>
        <v>112</v>
      </c>
      <c r="M417" s="438">
        <f t="shared" si="54"/>
        <v>11</v>
      </c>
    </row>
    <row r="418" spans="2:13">
      <c r="B418" s="1435"/>
      <c r="C418" s="1429"/>
      <c r="D418" s="336" t="s">
        <v>308</v>
      </c>
      <c r="E418" s="336">
        <f t="shared" si="55"/>
        <v>106</v>
      </c>
      <c r="F418" s="336"/>
      <c r="G418" s="336">
        <v>5</v>
      </c>
      <c r="H418" s="336">
        <v>-4</v>
      </c>
      <c r="I418" s="336"/>
      <c r="J418" s="336"/>
      <c r="K418" s="336"/>
      <c r="L418" s="429">
        <f t="shared" si="53"/>
        <v>107</v>
      </c>
      <c r="M418" s="374">
        <f t="shared" si="54"/>
        <v>8</v>
      </c>
    </row>
    <row r="419" spans="2:13" ht="17.25" thickBot="1">
      <c r="B419" s="1436"/>
      <c r="C419" s="1430"/>
      <c r="D419" s="332" t="s">
        <v>307</v>
      </c>
      <c r="E419" s="332">
        <f t="shared" si="55"/>
        <v>91</v>
      </c>
      <c r="F419" s="332"/>
      <c r="G419" s="332">
        <v>5</v>
      </c>
      <c r="H419" s="332">
        <v>-4</v>
      </c>
      <c r="I419" s="332"/>
      <c r="J419" s="332"/>
      <c r="K419" s="332"/>
      <c r="L419" s="431">
        <f t="shared" si="53"/>
        <v>92</v>
      </c>
      <c r="M419" s="440">
        <f t="shared" si="54"/>
        <v>8</v>
      </c>
    </row>
    <row r="421" spans="2:13" ht="17.25">
      <c r="B421" s="361">
        <v>45931</v>
      </c>
      <c r="C421" s="1445"/>
      <c r="D421" s="1445"/>
      <c r="E421" s="1445"/>
      <c r="F421" s="1445"/>
      <c r="G421" s="1445"/>
      <c r="H421" s="1445"/>
      <c r="I421" s="1445"/>
      <c r="J421" s="1445"/>
      <c r="K421" s="1445"/>
      <c r="L421" s="1445"/>
      <c r="M421" s="1445"/>
    </row>
    <row r="422" spans="2:13" ht="17.25" thickBot="1">
      <c r="B422" s="1440"/>
      <c r="C422" s="1440"/>
      <c r="D422" s="1440"/>
      <c r="E422" s="1440"/>
      <c r="F422" s="1440"/>
      <c r="G422" s="1440"/>
      <c r="H422" s="1440"/>
    </row>
    <row r="423" spans="2:13" ht="21" thickBot="1">
      <c r="B423" s="1441" t="s">
        <v>322</v>
      </c>
      <c r="C423" s="1442"/>
      <c r="D423" s="1443"/>
      <c r="E423" s="427" t="s">
        <v>319</v>
      </c>
      <c r="F423" s="371" t="s">
        <v>318</v>
      </c>
      <c r="G423" s="371" t="s">
        <v>317</v>
      </c>
      <c r="H423" s="371" t="s">
        <v>316</v>
      </c>
      <c r="I423" s="371"/>
      <c r="J423" s="466"/>
      <c r="K423" s="432"/>
      <c r="L423" s="371" t="s">
        <v>315</v>
      </c>
      <c r="M423" s="434" t="s">
        <v>410</v>
      </c>
    </row>
    <row r="424" spans="2:13">
      <c r="B424" s="1426" t="s">
        <v>313</v>
      </c>
      <c r="C424" s="1428" t="s">
        <v>311</v>
      </c>
      <c r="D424" s="340" t="s">
        <v>405</v>
      </c>
      <c r="E424" s="340">
        <f>E425+2</f>
        <v>87</v>
      </c>
      <c r="F424" s="340">
        <v>3</v>
      </c>
      <c r="G424" s="340">
        <v>5</v>
      </c>
      <c r="H424" s="340">
        <v>26</v>
      </c>
      <c r="I424" s="340"/>
      <c r="J424" s="340"/>
      <c r="K424" s="340"/>
      <c r="L424" s="430">
        <f t="shared" ref="L424:L435" si="56">SUM(E424:J424)</f>
        <v>121</v>
      </c>
      <c r="M424" s="438">
        <f>L424-L453</f>
        <v>-13</v>
      </c>
    </row>
    <row r="425" spans="2:13">
      <c r="B425" s="1427"/>
      <c r="C425" s="1429"/>
      <c r="D425" s="336" t="s">
        <v>308</v>
      </c>
      <c r="E425" s="336">
        <v>85</v>
      </c>
      <c r="F425" s="336">
        <v>3</v>
      </c>
      <c r="G425" s="336">
        <v>5</v>
      </c>
      <c r="H425" s="336">
        <f>H424</f>
        <v>26</v>
      </c>
      <c r="I425" s="336"/>
      <c r="J425" s="336"/>
      <c r="K425" s="336"/>
      <c r="L425" s="429">
        <f t="shared" si="56"/>
        <v>119</v>
      </c>
      <c r="M425" s="374">
        <f t="shared" ref="M425:M435" si="57">L425-L454</f>
        <v>-8</v>
      </c>
    </row>
    <row r="426" spans="2:13" ht="17.25" thickBot="1">
      <c r="B426" s="1427"/>
      <c r="C426" s="1430"/>
      <c r="D426" s="332" t="s">
        <v>364</v>
      </c>
      <c r="E426" s="332">
        <f>E425-15</f>
        <v>70</v>
      </c>
      <c r="F426" s="332">
        <v>3</v>
      </c>
      <c r="G426" s="332">
        <v>5</v>
      </c>
      <c r="H426" s="332">
        <f>H424</f>
        <v>26</v>
      </c>
      <c r="I426" s="332"/>
      <c r="J426" s="332"/>
      <c r="K426" s="332"/>
      <c r="L426" s="431">
        <f t="shared" si="56"/>
        <v>104</v>
      </c>
      <c r="M426" s="440">
        <f t="shared" si="57"/>
        <v>-8</v>
      </c>
    </row>
    <row r="427" spans="2:13">
      <c r="B427" s="1427"/>
      <c r="C427" s="1428" t="s">
        <v>310</v>
      </c>
      <c r="D427" s="340" t="s">
        <v>405</v>
      </c>
      <c r="E427" s="340">
        <f>E428+2</f>
        <v>74</v>
      </c>
      <c r="F427" s="340">
        <v>3</v>
      </c>
      <c r="G427" s="340">
        <v>5</v>
      </c>
      <c r="H427" s="340">
        <v>26</v>
      </c>
      <c r="I427" s="340"/>
      <c r="J427" s="340"/>
      <c r="K427" s="340"/>
      <c r="L427" s="430">
        <f t="shared" si="56"/>
        <v>108</v>
      </c>
      <c r="M427" s="438">
        <f t="shared" si="57"/>
        <v>-13</v>
      </c>
    </row>
    <row r="428" spans="2:13">
      <c r="B428" s="1427"/>
      <c r="C428" s="1429"/>
      <c r="D428" s="336" t="s">
        <v>308</v>
      </c>
      <c r="E428" s="336">
        <v>72</v>
      </c>
      <c r="F428" s="336">
        <v>3</v>
      </c>
      <c r="G428" s="336">
        <v>5</v>
      </c>
      <c r="H428" s="336">
        <f>H427</f>
        <v>26</v>
      </c>
      <c r="I428" s="336"/>
      <c r="J428" s="336"/>
      <c r="K428" s="336"/>
      <c r="L428" s="429">
        <f t="shared" si="56"/>
        <v>106</v>
      </c>
      <c r="M428" s="374">
        <f t="shared" si="57"/>
        <v>-12</v>
      </c>
    </row>
    <row r="429" spans="2:13" ht="17.25" thickBot="1">
      <c r="B429" s="1376"/>
      <c r="C429" s="1430"/>
      <c r="D429" s="332" t="s">
        <v>364</v>
      </c>
      <c r="E429" s="332">
        <f>E428-15</f>
        <v>57</v>
      </c>
      <c r="F429" s="332">
        <v>3</v>
      </c>
      <c r="G429" s="332">
        <v>5</v>
      </c>
      <c r="H429" s="332">
        <f>H427</f>
        <v>26</v>
      </c>
      <c r="I429" s="336"/>
      <c r="J429" s="332"/>
      <c r="K429" s="332"/>
      <c r="L429" s="431">
        <f t="shared" si="56"/>
        <v>91</v>
      </c>
      <c r="M429" s="439">
        <f t="shared" si="57"/>
        <v>-12</v>
      </c>
    </row>
    <row r="430" spans="2:13">
      <c r="B430" s="1375" t="s">
        <v>312</v>
      </c>
      <c r="C430" s="1428" t="s">
        <v>311</v>
      </c>
      <c r="D430" s="340" t="s">
        <v>405</v>
      </c>
      <c r="E430" s="340">
        <f t="shared" ref="E430:E435" si="58">E424-4</f>
        <v>83</v>
      </c>
      <c r="F430" s="340"/>
      <c r="G430" s="340">
        <v>5</v>
      </c>
      <c r="H430" s="340">
        <v>26</v>
      </c>
      <c r="I430" s="340"/>
      <c r="J430" s="340"/>
      <c r="K430" s="340"/>
      <c r="L430" s="430">
        <f t="shared" si="56"/>
        <v>114</v>
      </c>
      <c r="M430" s="438">
        <f t="shared" si="57"/>
        <v>-14</v>
      </c>
    </row>
    <row r="431" spans="2:13" ht="17.25" thickBot="1">
      <c r="B431" s="1427"/>
      <c r="C431" s="1429"/>
      <c r="D431" s="336" t="s">
        <v>308</v>
      </c>
      <c r="E431" s="336">
        <f t="shared" si="58"/>
        <v>81</v>
      </c>
      <c r="F431" s="336"/>
      <c r="G431" s="336">
        <v>5</v>
      </c>
      <c r="H431" s="336">
        <f>H430</f>
        <v>26</v>
      </c>
      <c r="I431" s="336"/>
      <c r="J431" s="336"/>
      <c r="K431" s="336"/>
      <c r="L431" s="429">
        <f t="shared" si="56"/>
        <v>112</v>
      </c>
      <c r="M431" s="374">
        <f t="shared" si="57"/>
        <v>-9</v>
      </c>
    </row>
    <row r="432" spans="2:13" ht="17.25" thickBot="1">
      <c r="B432" s="1427"/>
      <c r="C432" s="1430"/>
      <c r="D432" s="332" t="s">
        <v>364</v>
      </c>
      <c r="E432" s="332">
        <f t="shared" si="58"/>
        <v>66</v>
      </c>
      <c r="F432" s="332"/>
      <c r="G432" s="332">
        <v>5</v>
      </c>
      <c r="H432" s="332">
        <f>H430</f>
        <v>26</v>
      </c>
      <c r="I432" s="489"/>
      <c r="J432" s="332"/>
      <c r="K432" s="332"/>
      <c r="L432" s="431">
        <f t="shared" si="56"/>
        <v>97</v>
      </c>
      <c r="M432" s="440">
        <f t="shared" si="57"/>
        <v>-9</v>
      </c>
    </row>
    <row r="433" spans="2:13">
      <c r="B433" s="1427"/>
      <c r="C433" s="1428" t="s">
        <v>310</v>
      </c>
      <c r="D433" s="340" t="s">
        <v>405</v>
      </c>
      <c r="E433" s="340">
        <f t="shared" si="58"/>
        <v>70</v>
      </c>
      <c r="F433" s="340"/>
      <c r="G433" s="340">
        <v>5</v>
      </c>
      <c r="H433" s="340">
        <v>26</v>
      </c>
      <c r="I433" s="340"/>
      <c r="J433" s="340"/>
      <c r="K433" s="340"/>
      <c r="L433" s="430">
        <f t="shared" si="56"/>
        <v>101</v>
      </c>
      <c r="M433" s="438">
        <f t="shared" si="57"/>
        <v>-14</v>
      </c>
    </row>
    <row r="434" spans="2:13">
      <c r="B434" s="1427"/>
      <c r="C434" s="1429"/>
      <c r="D434" s="336" t="s">
        <v>308</v>
      </c>
      <c r="E434" s="336">
        <f t="shared" si="58"/>
        <v>68</v>
      </c>
      <c r="F434" s="336"/>
      <c r="G434" s="336">
        <v>5</v>
      </c>
      <c r="H434" s="336">
        <f>H433</f>
        <v>26</v>
      </c>
      <c r="I434" s="336"/>
      <c r="J434" s="336"/>
      <c r="K434" s="336"/>
      <c r="L434" s="429">
        <f t="shared" si="56"/>
        <v>99</v>
      </c>
      <c r="M434" s="374">
        <f t="shared" si="57"/>
        <v>-13</v>
      </c>
    </row>
    <row r="435" spans="2:13" ht="17.25" thickBot="1">
      <c r="B435" s="1376"/>
      <c r="C435" s="1430"/>
      <c r="D435" s="332" t="s">
        <v>364</v>
      </c>
      <c r="E435" s="332">
        <f t="shared" si="58"/>
        <v>53</v>
      </c>
      <c r="F435" s="332"/>
      <c r="G435" s="332">
        <v>5</v>
      </c>
      <c r="H435" s="332">
        <f>H433</f>
        <v>26</v>
      </c>
      <c r="I435" s="332"/>
      <c r="J435" s="332"/>
      <c r="K435" s="332"/>
      <c r="L435" s="431">
        <f t="shared" si="56"/>
        <v>84</v>
      </c>
      <c r="M435" s="440">
        <f t="shared" si="57"/>
        <v>-13</v>
      </c>
    </row>
    <row r="436" spans="2:13">
      <c r="B436" s="357"/>
      <c r="C436" s="357"/>
      <c r="L436" s="26"/>
      <c r="M436" s="26"/>
    </row>
    <row r="437" spans="2:13" ht="17.25" thickBot="1">
      <c r="B437" s="1440" t="s">
        <v>365</v>
      </c>
      <c r="C437" s="1440"/>
      <c r="D437" s="1440"/>
      <c r="E437" s="1440"/>
      <c r="F437" s="1440"/>
      <c r="G437" s="1440"/>
      <c r="H437" s="1440"/>
      <c r="L437" s="26"/>
      <c r="M437" s="26"/>
    </row>
    <row r="438" spans="2:13" ht="21" thickBot="1">
      <c r="B438" s="1431" t="s">
        <v>320</v>
      </c>
      <c r="C438" s="1432"/>
      <c r="D438" s="1433"/>
      <c r="E438" s="433" t="s">
        <v>319</v>
      </c>
      <c r="F438" s="354" t="s">
        <v>318</v>
      </c>
      <c r="G438" s="354" t="s">
        <v>317</v>
      </c>
      <c r="H438" s="354" t="s">
        <v>316</v>
      </c>
      <c r="I438" s="354" t="s">
        <v>409</v>
      </c>
      <c r="J438" s="354" t="s">
        <v>428</v>
      </c>
      <c r="K438" s="466"/>
      <c r="L438" s="460" t="s">
        <v>315</v>
      </c>
      <c r="M438" s="464" t="s">
        <v>410</v>
      </c>
    </row>
    <row r="439" spans="2:13">
      <c r="B439" s="1444" t="s">
        <v>313</v>
      </c>
      <c r="C439" s="1428" t="s">
        <v>311</v>
      </c>
      <c r="D439" s="340" t="s">
        <v>405</v>
      </c>
      <c r="E439" s="340">
        <v>87</v>
      </c>
      <c r="F439" s="340">
        <v>3</v>
      </c>
      <c r="G439" s="340">
        <v>5</v>
      </c>
      <c r="H439" s="340">
        <v>22</v>
      </c>
      <c r="I439" s="340">
        <v>5</v>
      </c>
      <c r="J439" s="340">
        <v>5</v>
      </c>
      <c r="K439" s="339"/>
      <c r="L439" s="430">
        <f>SUM(E439:K439)</f>
        <v>127</v>
      </c>
      <c r="M439" s="461">
        <f>L439-L453</f>
        <v>-7</v>
      </c>
    </row>
    <row r="440" spans="2:13">
      <c r="B440" s="1435"/>
      <c r="C440" s="1429"/>
      <c r="D440" s="336" t="s">
        <v>308</v>
      </c>
      <c r="E440" s="336">
        <v>82</v>
      </c>
      <c r="F440" s="336">
        <v>3</v>
      </c>
      <c r="G440" s="336">
        <v>5</v>
      </c>
      <c r="H440" s="336">
        <v>22</v>
      </c>
      <c r="I440" s="336">
        <v>5</v>
      </c>
      <c r="J440" s="336">
        <v>5</v>
      </c>
      <c r="K440" s="335"/>
      <c r="L440" s="429">
        <f>SUM(E440:K440)</f>
        <v>122</v>
      </c>
      <c r="M440" s="462">
        <f t="shared" ref="M440:M450" si="59">L440-L454</f>
        <v>-5</v>
      </c>
    </row>
    <row r="441" spans="2:13" ht="17.25" thickBot="1">
      <c r="B441" s="1435"/>
      <c r="C441" s="1430"/>
      <c r="D441" s="332" t="s">
        <v>307</v>
      </c>
      <c r="E441" s="332">
        <v>42</v>
      </c>
      <c r="F441" s="332">
        <v>3</v>
      </c>
      <c r="G441" s="332">
        <v>5</v>
      </c>
      <c r="H441" s="332">
        <v>10</v>
      </c>
      <c r="I441" s="332">
        <v>5</v>
      </c>
      <c r="J441" s="332">
        <v>5</v>
      </c>
      <c r="K441" s="331"/>
      <c r="L441" s="431">
        <f t="shared" ref="L441:L450" si="60">SUM(E441:K441)</f>
        <v>70</v>
      </c>
      <c r="M441" s="463">
        <f t="shared" si="59"/>
        <v>-42</v>
      </c>
    </row>
    <row r="442" spans="2:13">
      <c r="B442" s="1435"/>
      <c r="C442" s="1428" t="s">
        <v>310</v>
      </c>
      <c r="D442" s="340" t="s">
        <v>405</v>
      </c>
      <c r="E442" s="340">
        <v>72</v>
      </c>
      <c r="F442" s="340">
        <v>3</v>
      </c>
      <c r="G442" s="340">
        <v>5</v>
      </c>
      <c r="H442" s="340">
        <v>22</v>
      </c>
      <c r="I442" s="340">
        <v>5</v>
      </c>
      <c r="J442" s="340">
        <v>5</v>
      </c>
      <c r="K442" s="339"/>
      <c r="L442" s="430">
        <f t="shared" si="60"/>
        <v>112</v>
      </c>
      <c r="M442" s="461">
        <f t="shared" si="59"/>
        <v>-9</v>
      </c>
    </row>
    <row r="443" spans="2:13">
      <c r="B443" s="1435"/>
      <c r="C443" s="1429"/>
      <c r="D443" s="336" t="s">
        <v>308</v>
      </c>
      <c r="E443" s="336">
        <v>67</v>
      </c>
      <c r="F443" s="336">
        <v>3</v>
      </c>
      <c r="G443" s="336">
        <v>5</v>
      </c>
      <c r="H443" s="336">
        <v>22</v>
      </c>
      <c r="I443" s="336">
        <v>5</v>
      </c>
      <c r="J443" s="336">
        <v>5</v>
      </c>
      <c r="K443" s="335"/>
      <c r="L443" s="429">
        <f t="shared" si="60"/>
        <v>107</v>
      </c>
      <c r="M443" s="462">
        <f t="shared" si="59"/>
        <v>-11</v>
      </c>
    </row>
    <row r="444" spans="2:13" ht="17.25" thickBot="1">
      <c r="B444" s="1436"/>
      <c r="C444" s="1430"/>
      <c r="D444" s="332" t="s">
        <v>307</v>
      </c>
      <c r="E444" s="332">
        <v>27</v>
      </c>
      <c r="F444" s="332">
        <v>3</v>
      </c>
      <c r="G444" s="332">
        <v>5</v>
      </c>
      <c r="H444" s="332">
        <v>10</v>
      </c>
      <c r="I444" s="332">
        <v>5</v>
      </c>
      <c r="J444" s="332">
        <v>5</v>
      </c>
      <c r="K444" s="331"/>
      <c r="L444" s="431">
        <f t="shared" si="60"/>
        <v>55</v>
      </c>
      <c r="M444" s="463">
        <f t="shared" si="59"/>
        <v>-48</v>
      </c>
    </row>
    <row r="445" spans="2:13" ht="17.25" thickBot="1">
      <c r="B445" s="1434" t="s">
        <v>312</v>
      </c>
      <c r="C445" s="1428" t="s">
        <v>311</v>
      </c>
      <c r="D445" s="340" t="s">
        <v>405</v>
      </c>
      <c r="E445" s="340">
        <f t="shared" ref="E445:E450" si="61">E439</f>
        <v>87</v>
      </c>
      <c r="F445" s="340"/>
      <c r="G445" s="340">
        <v>5</v>
      </c>
      <c r="H445" s="340">
        <v>22</v>
      </c>
      <c r="I445" s="340">
        <v>5</v>
      </c>
      <c r="J445" s="482">
        <v>-5</v>
      </c>
      <c r="K445" s="339"/>
      <c r="L445" s="430">
        <f t="shared" si="60"/>
        <v>114</v>
      </c>
      <c r="M445" s="461">
        <f t="shared" si="59"/>
        <v>-14</v>
      </c>
    </row>
    <row r="446" spans="2:13" ht="17.25" thickBot="1">
      <c r="B446" s="1435"/>
      <c r="C446" s="1429"/>
      <c r="D446" s="336" t="s">
        <v>308</v>
      </c>
      <c r="E446" s="340">
        <f t="shared" si="61"/>
        <v>82</v>
      </c>
      <c r="F446" s="336"/>
      <c r="G446" s="336">
        <v>5</v>
      </c>
      <c r="H446" s="336">
        <v>22</v>
      </c>
      <c r="I446" s="336">
        <v>5</v>
      </c>
      <c r="J446" s="483">
        <v>-5</v>
      </c>
      <c r="K446" s="335"/>
      <c r="L446" s="429">
        <f t="shared" si="60"/>
        <v>109</v>
      </c>
      <c r="M446" s="462">
        <f t="shared" si="59"/>
        <v>-12</v>
      </c>
    </row>
    <row r="447" spans="2:13" ht="17.25" thickBot="1">
      <c r="B447" s="1435"/>
      <c r="C447" s="1430"/>
      <c r="D447" s="332" t="s">
        <v>307</v>
      </c>
      <c r="E447" s="340">
        <f t="shared" si="61"/>
        <v>42</v>
      </c>
      <c r="F447" s="332"/>
      <c r="G447" s="332">
        <v>5</v>
      </c>
      <c r="H447" s="332">
        <v>10</v>
      </c>
      <c r="I447" s="332">
        <v>5</v>
      </c>
      <c r="J447" s="484">
        <v>-5</v>
      </c>
      <c r="K447" s="331"/>
      <c r="L447" s="431">
        <f t="shared" si="60"/>
        <v>57</v>
      </c>
      <c r="M447" s="463">
        <f t="shared" si="59"/>
        <v>-49</v>
      </c>
    </row>
    <row r="448" spans="2:13" ht="17.25" thickBot="1">
      <c r="B448" s="1435"/>
      <c r="C448" s="1428" t="s">
        <v>310</v>
      </c>
      <c r="D448" s="340" t="s">
        <v>405</v>
      </c>
      <c r="E448" s="340">
        <f t="shared" si="61"/>
        <v>72</v>
      </c>
      <c r="F448" s="340"/>
      <c r="G448" s="340">
        <v>5</v>
      </c>
      <c r="H448" s="340">
        <v>22</v>
      </c>
      <c r="I448" s="340">
        <v>5</v>
      </c>
      <c r="J448" s="482">
        <v>-5</v>
      </c>
      <c r="K448" s="339"/>
      <c r="L448" s="430">
        <f t="shared" si="60"/>
        <v>99</v>
      </c>
      <c r="M448" s="461">
        <f t="shared" si="59"/>
        <v>-16</v>
      </c>
    </row>
    <row r="449" spans="2:13" ht="17.25" thickBot="1">
      <c r="B449" s="1435"/>
      <c r="C449" s="1429"/>
      <c r="D449" s="336" t="s">
        <v>308</v>
      </c>
      <c r="E449" s="340">
        <f t="shared" si="61"/>
        <v>67</v>
      </c>
      <c r="F449" s="336"/>
      <c r="G449" s="336">
        <v>5</v>
      </c>
      <c r="H449" s="336">
        <v>22</v>
      </c>
      <c r="I449" s="336">
        <v>5</v>
      </c>
      <c r="J449" s="483">
        <v>-5</v>
      </c>
      <c r="K449" s="335"/>
      <c r="L449" s="429">
        <f t="shared" si="60"/>
        <v>94</v>
      </c>
      <c r="M449" s="462">
        <f t="shared" si="59"/>
        <v>-18</v>
      </c>
    </row>
    <row r="450" spans="2:13" ht="17.25" thickBot="1">
      <c r="B450" s="1436"/>
      <c r="C450" s="1430"/>
      <c r="D450" s="332" t="s">
        <v>307</v>
      </c>
      <c r="E450" s="489">
        <f t="shared" si="61"/>
        <v>27</v>
      </c>
      <c r="F450" s="332"/>
      <c r="G450" s="332">
        <v>5</v>
      </c>
      <c r="H450" s="332">
        <v>10</v>
      </c>
      <c r="I450" s="332">
        <v>5</v>
      </c>
      <c r="J450" s="484">
        <v>-5</v>
      </c>
      <c r="K450" s="331"/>
      <c r="L450" s="431">
        <f t="shared" si="60"/>
        <v>42</v>
      </c>
      <c r="M450" s="463">
        <f t="shared" si="59"/>
        <v>-55</v>
      </c>
    </row>
    <row r="451" spans="2:13" ht="17.25" thickBot="1">
      <c r="M451" s="26"/>
    </row>
    <row r="452" spans="2:13" ht="21" thickBot="1">
      <c r="B452" s="1437" t="s">
        <v>404</v>
      </c>
      <c r="C452" s="1438"/>
      <c r="D452" s="1439"/>
      <c r="E452" s="433" t="s">
        <v>319</v>
      </c>
      <c r="F452" s="354" t="s">
        <v>318</v>
      </c>
      <c r="G452" s="354" t="s">
        <v>317</v>
      </c>
      <c r="H452" s="354" t="s">
        <v>406</v>
      </c>
      <c r="I452" s="466"/>
      <c r="J452" s="460"/>
      <c r="K452" s="460"/>
      <c r="L452" s="354" t="s">
        <v>315</v>
      </c>
      <c r="M452" s="435" t="s">
        <v>416</v>
      </c>
    </row>
    <row r="453" spans="2:13">
      <c r="B453" s="1434" t="s">
        <v>313</v>
      </c>
      <c r="C453" s="1428" t="s">
        <v>311</v>
      </c>
      <c r="D453" s="340" t="s">
        <v>405</v>
      </c>
      <c r="E453" s="340">
        <v>130</v>
      </c>
      <c r="F453" s="340">
        <v>3</v>
      </c>
      <c r="G453" s="340">
        <v>5</v>
      </c>
      <c r="H453" s="340">
        <v>-4</v>
      </c>
      <c r="I453" s="340"/>
      <c r="J453" s="340"/>
      <c r="K453" s="340"/>
      <c r="L453" s="430">
        <f>SUM(E453:J453)</f>
        <v>134</v>
      </c>
      <c r="M453" s="438">
        <f>L453-L424</f>
        <v>13</v>
      </c>
    </row>
    <row r="454" spans="2:13">
      <c r="B454" s="1435"/>
      <c r="C454" s="1429"/>
      <c r="D454" s="336" t="s">
        <v>308</v>
      </c>
      <c r="E454" s="336">
        <v>123</v>
      </c>
      <c r="F454" s="336">
        <v>3</v>
      </c>
      <c r="G454" s="336">
        <v>5</v>
      </c>
      <c r="H454" s="336">
        <v>-4</v>
      </c>
      <c r="I454" s="336"/>
      <c r="J454" s="336"/>
      <c r="K454" s="336"/>
      <c r="L454" s="429">
        <f t="shared" ref="L454:L464" si="62">SUM(E454:J454)</f>
        <v>127</v>
      </c>
      <c r="M454" s="374">
        <f t="shared" ref="M454:M464" si="63">L454-L425</f>
        <v>8</v>
      </c>
    </row>
    <row r="455" spans="2:13" ht="17.25" thickBot="1">
      <c r="B455" s="1435"/>
      <c r="C455" s="1430"/>
      <c r="D455" s="332" t="s">
        <v>307</v>
      </c>
      <c r="E455" s="332">
        <f>E454-15</f>
        <v>108</v>
      </c>
      <c r="F455" s="332">
        <v>3</v>
      </c>
      <c r="G455" s="332">
        <v>5</v>
      </c>
      <c r="H455" s="332">
        <v>-4</v>
      </c>
      <c r="I455" s="332"/>
      <c r="J455" s="332"/>
      <c r="K455" s="332"/>
      <c r="L455" s="431">
        <f t="shared" si="62"/>
        <v>112</v>
      </c>
      <c r="M455" s="443">
        <f t="shared" si="63"/>
        <v>8</v>
      </c>
    </row>
    <row r="456" spans="2:13">
      <c r="B456" s="1435"/>
      <c r="C456" s="1428" t="s">
        <v>310</v>
      </c>
      <c r="D456" s="340" t="s">
        <v>405</v>
      </c>
      <c r="E456" s="340">
        <v>117</v>
      </c>
      <c r="F456" s="340">
        <v>3</v>
      </c>
      <c r="G456" s="340">
        <v>5</v>
      </c>
      <c r="H456" s="340">
        <v>-4</v>
      </c>
      <c r="I456" s="340"/>
      <c r="J456" s="340"/>
      <c r="K456" s="340"/>
      <c r="L456" s="430">
        <f t="shared" si="62"/>
        <v>121</v>
      </c>
      <c r="M456" s="438">
        <f t="shared" si="63"/>
        <v>13</v>
      </c>
    </row>
    <row r="457" spans="2:13">
      <c r="B457" s="1435"/>
      <c r="C457" s="1429"/>
      <c r="D457" s="336" t="s">
        <v>308</v>
      </c>
      <c r="E457" s="336">
        <v>114</v>
      </c>
      <c r="F457" s="336">
        <v>3</v>
      </c>
      <c r="G457" s="336">
        <v>5</v>
      </c>
      <c r="H457" s="336">
        <v>-4</v>
      </c>
      <c r="I457" s="336"/>
      <c r="J457" s="336"/>
      <c r="K457" s="336"/>
      <c r="L457" s="429">
        <f t="shared" si="62"/>
        <v>118</v>
      </c>
      <c r="M457" s="374">
        <f t="shared" si="63"/>
        <v>12</v>
      </c>
    </row>
    <row r="458" spans="2:13" ht="17.25" thickBot="1">
      <c r="B458" s="1436"/>
      <c r="C458" s="1430"/>
      <c r="D458" s="332" t="s">
        <v>307</v>
      </c>
      <c r="E458" s="332">
        <f>E457-15</f>
        <v>99</v>
      </c>
      <c r="F458" s="332">
        <v>3</v>
      </c>
      <c r="G458" s="332">
        <v>5</v>
      </c>
      <c r="H458" s="332">
        <v>-4</v>
      </c>
      <c r="I458" s="332"/>
      <c r="J458" s="332"/>
      <c r="K458" s="332"/>
      <c r="L458" s="431">
        <f t="shared" si="62"/>
        <v>103</v>
      </c>
      <c r="M458" s="443">
        <f t="shared" si="63"/>
        <v>12</v>
      </c>
    </row>
    <row r="459" spans="2:13">
      <c r="B459" s="1444" t="s">
        <v>312</v>
      </c>
      <c r="C459" s="1428" t="s">
        <v>311</v>
      </c>
      <c r="D459" s="340" t="s">
        <v>405</v>
      </c>
      <c r="E459" s="340">
        <f t="shared" ref="E459:E464" si="64">E453-3</f>
        <v>127</v>
      </c>
      <c r="F459" s="340"/>
      <c r="G459" s="340">
        <v>5</v>
      </c>
      <c r="H459" s="340">
        <v>-4</v>
      </c>
      <c r="I459" s="340"/>
      <c r="J459" s="340"/>
      <c r="K459" s="340"/>
      <c r="L459" s="430">
        <f t="shared" si="62"/>
        <v>128</v>
      </c>
      <c r="M459" s="438">
        <f t="shared" si="63"/>
        <v>14</v>
      </c>
    </row>
    <row r="460" spans="2:13">
      <c r="B460" s="1435"/>
      <c r="C460" s="1429"/>
      <c r="D460" s="336" t="s">
        <v>308</v>
      </c>
      <c r="E460" s="336">
        <f t="shared" si="64"/>
        <v>120</v>
      </c>
      <c r="F460" s="336"/>
      <c r="G460" s="336">
        <v>5</v>
      </c>
      <c r="H460" s="336">
        <v>-4</v>
      </c>
      <c r="I460" s="336"/>
      <c r="J460" s="336"/>
      <c r="K460" s="336"/>
      <c r="L460" s="429">
        <f t="shared" si="62"/>
        <v>121</v>
      </c>
      <c r="M460" s="374">
        <f t="shared" si="63"/>
        <v>9</v>
      </c>
    </row>
    <row r="461" spans="2:13" ht="17.25" thickBot="1">
      <c r="B461" s="1435"/>
      <c r="C461" s="1430"/>
      <c r="D461" s="332" t="s">
        <v>307</v>
      </c>
      <c r="E461" s="332">
        <f t="shared" si="64"/>
        <v>105</v>
      </c>
      <c r="F461" s="332"/>
      <c r="G461" s="332">
        <v>5</v>
      </c>
      <c r="H461" s="332">
        <v>-4</v>
      </c>
      <c r="I461" s="332"/>
      <c r="J461" s="332"/>
      <c r="K461" s="332"/>
      <c r="L461" s="431">
        <f t="shared" si="62"/>
        <v>106</v>
      </c>
      <c r="M461" s="443">
        <f t="shared" si="63"/>
        <v>9</v>
      </c>
    </row>
    <row r="462" spans="2:13">
      <c r="B462" s="1435"/>
      <c r="C462" s="1428" t="s">
        <v>310</v>
      </c>
      <c r="D462" s="340" t="s">
        <v>405</v>
      </c>
      <c r="E462" s="340">
        <f t="shared" si="64"/>
        <v>114</v>
      </c>
      <c r="F462" s="340"/>
      <c r="G462" s="340">
        <v>5</v>
      </c>
      <c r="H462" s="340">
        <v>-4</v>
      </c>
      <c r="I462" s="340"/>
      <c r="J462" s="340"/>
      <c r="K462" s="340"/>
      <c r="L462" s="430">
        <f t="shared" si="62"/>
        <v>115</v>
      </c>
      <c r="M462" s="438">
        <f t="shared" si="63"/>
        <v>14</v>
      </c>
    </row>
    <row r="463" spans="2:13">
      <c r="B463" s="1435"/>
      <c r="C463" s="1429"/>
      <c r="D463" s="336" t="s">
        <v>308</v>
      </c>
      <c r="E463" s="336">
        <f t="shared" si="64"/>
        <v>111</v>
      </c>
      <c r="F463" s="336"/>
      <c r="G463" s="336">
        <v>5</v>
      </c>
      <c r="H463" s="336">
        <v>-4</v>
      </c>
      <c r="I463" s="336"/>
      <c r="J463" s="336"/>
      <c r="K463" s="336"/>
      <c r="L463" s="429">
        <f t="shared" si="62"/>
        <v>112</v>
      </c>
      <c r="M463" s="374">
        <f t="shared" si="63"/>
        <v>13</v>
      </c>
    </row>
    <row r="464" spans="2:13" ht="17.25" thickBot="1">
      <c r="B464" s="1436"/>
      <c r="C464" s="1430"/>
      <c r="D464" s="332" t="s">
        <v>307</v>
      </c>
      <c r="E464" s="332">
        <f t="shared" si="64"/>
        <v>96</v>
      </c>
      <c r="F464" s="332"/>
      <c r="G464" s="332">
        <v>5</v>
      </c>
      <c r="H464" s="332">
        <v>-4</v>
      </c>
      <c r="I464" s="332"/>
      <c r="J464" s="332"/>
      <c r="K464" s="332"/>
      <c r="L464" s="431">
        <f t="shared" si="62"/>
        <v>97</v>
      </c>
      <c r="M464" s="440">
        <f t="shared" si="63"/>
        <v>13</v>
      </c>
    </row>
    <row r="466" spans="2:13" ht="17.25">
      <c r="B466" s="361">
        <v>45957</v>
      </c>
      <c r="C466" s="1445"/>
      <c r="D466" s="1445"/>
      <c r="E466" s="1445"/>
      <c r="F466" s="1445"/>
      <c r="G466" s="1445"/>
      <c r="H466" s="1445"/>
      <c r="I466" s="1445"/>
      <c r="J466" s="1445"/>
      <c r="K466" s="1445"/>
      <c r="L466" s="1445"/>
      <c r="M466" s="1445"/>
    </row>
    <row r="467" spans="2:13" ht="17.25" thickBot="1">
      <c r="B467" s="1440"/>
      <c r="C467" s="1440"/>
      <c r="D467" s="1440"/>
      <c r="E467" s="1440"/>
      <c r="F467" s="1440"/>
      <c r="G467" s="1440"/>
      <c r="H467" s="1440"/>
    </row>
    <row r="468" spans="2:13" ht="21" thickBot="1">
      <c r="B468" s="1441" t="s">
        <v>322</v>
      </c>
      <c r="C468" s="1442"/>
      <c r="D468" s="1443"/>
      <c r="E468" s="427" t="s">
        <v>319</v>
      </c>
      <c r="F468" s="371" t="s">
        <v>318</v>
      </c>
      <c r="G468" s="371" t="s">
        <v>317</v>
      </c>
      <c r="H468" s="371" t="s">
        <v>316</v>
      </c>
      <c r="I468" s="371"/>
      <c r="J468" s="354"/>
      <c r="K468" s="460" t="s">
        <v>432</v>
      </c>
      <c r="L468" s="371" t="s">
        <v>315</v>
      </c>
      <c r="M468" s="434" t="s">
        <v>410</v>
      </c>
    </row>
    <row r="469" spans="2:13">
      <c r="B469" s="1426" t="s">
        <v>313</v>
      </c>
      <c r="C469" s="1428" t="s">
        <v>311</v>
      </c>
      <c r="D469" s="340" t="s">
        <v>405</v>
      </c>
      <c r="E469" s="340">
        <f>E470+2</f>
        <v>87</v>
      </c>
      <c r="F469" s="340">
        <v>3</v>
      </c>
      <c r="G469" s="340">
        <v>5</v>
      </c>
      <c r="H469" s="340">
        <v>26</v>
      </c>
      <c r="I469" s="340"/>
      <c r="J469" s="340"/>
      <c r="K469" s="340"/>
      <c r="L469" s="430">
        <f>SUM(E469:K469)</f>
        <v>121</v>
      </c>
      <c r="M469" s="438">
        <f>L469-L498</f>
        <v>-13</v>
      </c>
    </row>
    <row r="470" spans="2:13">
      <c r="B470" s="1427"/>
      <c r="C470" s="1429"/>
      <c r="D470" s="336" t="s">
        <v>308</v>
      </c>
      <c r="E470" s="336">
        <v>85</v>
      </c>
      <c r="F470" s="336">
        <v>3</v>
      </c>
      <c r="G470" s="336">
        <v>5</v>
      </c>
      <c r="H470" s="336">
        <f>H469</f>
        <v>26</v>
      </c>
      <c r="I470" s="336"/>
      <c r="J470" s="336"/>
      <c r="K470" s="336"/>
      <c r="L470" s="429">
        <f t="shared" ref="L470:L480" si="65">SUM(E470:K470)</f>
        <v>119</v>
      </c>
      <c r="M470" s="374">
        <f t="shared" ref="M470:M480" si="66">L470-L499</f>
        <v>-8</v>
      </c>
    </row>
    <row r="471" spans="2:13" ht="17.25" thickBot="1">
      <c r="B471" s="1427"/>
      <c r="C471" s="1430"/>
      <c r="D471" s="332" t="s">
        <v>364</v>
      </c>
      <c r="E471" s="332">
        <f>E470-15</f>
        <v>70</v>
      </c>
      <c r="F471" s="332">
        <v>3</v>
      </c>
      <c r="G471" s="332">
        <v>5</v>
      </c>
      <c r="H471" s="332">
        <f>H469</f>
        <v>26</v>
      </c>
      <c r="I471" s="332"/>
      <c r="J471" s="332"/>
      <c r="K471" s="332"/>
      <c r="L471" s="431">
        <f t="shared" si="65"/>
        <v>104</v>
      </c>
      <c r="M471" s="440">
        <f t="shared" si="66"/>
        <v>-8</v>
      </c>
    </row>
    <row r="472" spans="2:13">
      <c r="B472" s="1427"/>
      <c r="C472" s="1428" t="s">
        <v>310</v>
      </c>
      <c r="D472" s="340" t="s">
        <v>405</v>
      </c>
      <c r="E472" s="340">
        <f>E473+2</f>
        <v>74</v>
      </c>
      <c r="F472" s="340">
        <v>3</v>
      </c>
      <c r="G472" s="340">
        <v>5</v>
      </c>
      <c r="H472" s="340">
        <v>26</v>
      </c>
      <c r="I472" s="340"/>
      <c r="J472" s="340"/>
      <c r="K472" s="340"/>
      <c r="L472" s="430">
        <f t="shared" si="65"/>
        <v>108</v>
      </c>
      <c r="M472" s="438">
        <f t="shared" si="66"/>
        <v>-13</v>
      </c>
    </row>
    <row r="473" spans="2:13">
      <c r="B473" s="1427"/>
      <c r="C473" s="1429"/>
      <c r="D473" s="336" t="s">
        <v>308</v>
      </c>
      <c r="E473" s="336">
        <v>72</v>
      </c>
      <c r="F473" s="336">
        <v>3</v>
      </c>
      <c r="G473" s="336">
        <v>5</v>
      </c>
      <c r="H473" s="336">
        <f>H472</f>
        <v>26</v>
      </c>
      <c r="I473" s="336"/>
      <c r="J473" s="336"/>
      <c r="K473" s="336"/>
      <c r="L473" s="429">
        <f t="shared" si="65"/>
        <v>106</v>
      </c>
      <c r="M473" s="374">
        <f t="shared" si="66"/>
        <v>-12</v>
      </c>
    </row>
    <row r="474" spans="2:13" ht="17.25" thickBot="1">
      <c r="B474" s="1376"/>
      <c r="C474" s="1430"/>
      <c r="D474" s="332" t="s">
        <v>364</v>
      </c>
      <c r="E474" s="332">
        <f>E473-15</f>
        <v>57</v>
      </c>
      <c r="F474" s="332">
        <v>3</v>
      </c>
      <c r="G474" s="332">
        <v>5</v>
      </c>
      <c r="H474" s="332">
        <f>H472</f>
        <v>26</v>
      </c>
      <c r="I474" s="336"/>
      <c r="J474" s="332"/>
      <c r="K474" s="332"/>
      <c r="L474" s="431">
        <f t="shared" si="65"/>
        <v>91</v>
      </c>
      <c r="M474" s="439">
        <f t="shared" si="66"/>
        <v>-12</v>
      </c>
    </row>
    <row r="475" spans="2:13">
      <c r="B475" s="1375" t="s">
        <v>312</v>
      </c>
      <c r="C475" s="1428" t="s">
        <v>311</v>
      </c>
      <c r="D475" s="340" t="s">
        <v>405</v>
      </c>
      <c r="E475" s="340">
        <f>E476+2</f>
        <v>87</v>
      </c>
      <c r="F475" s="340"/>
      <c r="G475" s="340">
        <v>5</v>
      </c>
      <c r="H475" s="340">
        <v>26</v>
      </c>
      <c r="I475" s="340"/>
      <c r="J475" s="491"/>
      <c r="K475" s="492">
        <v>-4</v>
      </c>
      <c r="L475" s="493">
        <f t="shared" si="65"/>
        <v>114</v>
      </c>
      <c r="M475" s="438">
        <f t="shared" si="66"/>
        <v>-13</v>
      </c>
    </row>
    <row r="476" spans="2:13">
      <c r="B476" s="1427"/>
      <c r="C476" s="1429"/>
      <c r="D476" s="336" t="s">
        <v>308</v>
      </c>
      <c r="E476" s="336">
        <v>85</v>
      </c>
      <c r="F476" s="336"/>
      <c r="G476" s="336">
        <v>5</v>
      </c>
      <c r="H476" s="336">
        <f>H475</f>
        <v>26</v>
      </c>
      <c r="I476" s="336"/>
      <c r="J476" s="336"/>
      <c r="K476" s="483">
        <v>-4</v>
      </c>
      <c r="L476" s="429">
        <f t="shared" si="65"/>
        <v>112</v>
      </c>
      <c r="M476" s="374">
        <f t="shared" si="66"/>
        <v>-8</v>
      </c>
    </row>
    <row r="477" spans="2:13" ht="17.25" thickBot="1">
      <c r="B477" s="1427"/>
      <c r="C477" s="1430"/>
      <c r="D477" s="332" t="s">
        <v>364</v>
      </c>
      <c r="E477" s="332">
        <f>E476-15</f>
        <v>70</v>
      </c>
      <c r="F477" s="332"/>
      <c r="G477" s="332">
        <v>5</v>
      </c>
      <c r="H477" s="332">
        <f>H475</f>
        <v>26</v>
      </c>
      <c r="I477" s="498"/>
      <c r="J477" s="341"/>
      <c r="K477" s="494">
        <v>-4</v>
      </c>
      <c r="L477" s="495">
        <f t="shared" si="65"/>
        <v>97</v>
      </c>
      <c r="M477" s="440">
        <f t="shared" si="66"/>
        <v>-8</v>
      </c>
    </row>
    <row r="478" spans="2:13">
      <c r="B478" s="1427"/>
      <c r="C478" s="1428" t="s">
        <v>310</v>
      </c>
      <c r="D478" s="340" t="s">
        <v>405</v>
      </c>
      <c r="E478" s="340">
        <f>E479+2</f>
        <v>74</v>
      </c>
      <c r="F478" s="340"/>
      <c r="G478" s="340">
        <v>5</v>
      </c>
      <c r="H478" s="340">
        <v>26</v>
      </c>
      <c r="I478" s="340"/>
      <c r="J478" s="491"/>
      <c r="K478" s="492">
        <v>-4</v>
      </c>
      <c r="L478" s="493">
        <f t="shared" si="65"/>
        <v>101</v>
      </c>
      <c r="M478" s="438">
        <f t="shared" si="66"/>
        <v>-13</v>
      </c>
    </row>
    <row r="479" spans="2:13">
      <c r="B479" s="1427"/>
      <c r="C479" s="1429"/>
      <c r="D479" s="336" t="s">
        <v>308</v>
      </c>
      <c r="E479" s="336">
        <v>72</v>
      </c>
      <c r="F479" s="336"/>
      <c r="G479" s="336">
        <v>5</v>
      </c>
      <c r="H479" s="336">
        <f>H478</f>
        <v>26</v>
      </c>
      <c r="I479" s="336"/>
      <c r="J479" s="336"/>
      <c r="K479" s="483">
        <v>-4</v>
      </c>
      <c r="L479" s="429">
        <f t="shared" si="65"/>
        <v>99</v>
      </c>
      <c r="M479" s="374">
        <f t="shared" si="66"/>
        <v>-12</v>
      </c>
    </row>
    <row r="480" spans="2:13" ht="17.25" thickBot="1">
      <c r="B480" s="1376"/>
      <c r="C480" s="1430"/>
      <c r="D480" s="332" t="s">
        <v>364</v>
      </c>
      <c r="E480" s="332">
        <f>E479-15</f>
        <v>57</v>
      </c>
      <c r="F480" s="332"/>
      <c r="G480" s="332">
        <v>5</v>
      </c>
      <c r="H480" s="332">
        <f>H478</f>
        <v>26</v>
      </c>
      <c r="I480" s="332"/>
      <c r="J480" s="498"/>
      <c r="K480" s="500">
        <v>-4</v>
      </c>
      <c r="L480" s="495">
        <f t="shared" si="65"/>
        <v>84</v>
      </c>
      <c r="M480" s="440">
        <f t="shared" si="66"/>
        <v>-12</v>
      </c>
    </row>
    <row r="481" spans="2:13">
      <c r="B481" s="357"/>
      <c r="C481" s="357"/>
      <c r="L481" s="26"/>
      <c r="M481" s="26"/>
    </row>
    <row r="482" spans="2:13" ht="17.25" thickBot="1">
      <c r="B482" s="1440" t="s">
        <v>365</v>
      </c>
      <c r="C482" s="1440"/>
      <c r="D482" s="1440"/>
      <c r="E482" s="1440"/>
      <c r="F482" s="1440"/>
      <c r="G482" s="1440"/>
      <c r="H482" s="1440"/>
      <c r="L482" s="26"/>
      <c r="M482" s="26"/>
    </row>
    <row r="483" spans="2:13" ht="21" thickBot="1">
      <c r="B483" s="1431" t="s">
        <v>320</v>
      </c>
      <c r="C483" s="1432"/>
      <c r="D483" s="1433"/>
      <c r="E483" s="433" t="s">
        <v>319</v>
      </c>
      <c r="F483" s="354" t="s">
        <v>318</v>
      </c>
      <c r="G483" s="354" t="s">
        <v>317</v>
      </c>
      <c r="H483" s="354" t="s">
        <v>316</v>
      </c>
      <c r="I483" s="354" t="s">
        <v>409</v>
      </c>
      <c r="J483" s="460" t="s">
        <v>436</v>
      </c>
      <c r="K483" s="460" t="s">
        <v>432</v>
      </c>
      <c r="L483" s="460" t="s">
        <v>315</v>
      </c>
      <c r="M483" s="464" t="s">
        <v>410</v>
      </c>
    </row>
    <row r="484" spans="2:13">
      <c r="B484" s="1372" t="s">
        <v>313</v>
      </c>
      <c r="C484" s="1428" t="s">
        <v>311</v>
      </c>
      <c r="D484" s="340" t="s">
        <v>405</v>
      </c>
      <c r="E484" s="340">
        <v>85</v>
      </c>
      <c r="F484" s="340">
        <v>7</v>
      </c>
      <c r="G484" s="340">
        <v>5</v>
      </c>
      <c r="H484" s="340">
        <v>25</v>
      </c>
      <c r="I484" s="340">
        <v>5</v>
      </c>
      <c r="J484" s="340"/>
      <c r="K484" s="339"/>
      <c r="L484" s="340">
        <f t="shared" ref="L484:L495" si="67">SUM(E484:K484)</f>
        <v>127</v>
      </c>
      <c r="M484" s="461">
        <f>L484-L498</f>
        <v>-7</v>
      </c>
    </row>
    <row r="485" spans="2:13">
      <c r="B485" s="1373"/>
      <c r="C485" s="1429"/>
      <c r="D485" s="336" t="s">
        <v>308</v>
      </c>
      <c r="E485" s="336">
        <v>83</v>
      </c>
      <c r="F485" s="336">
        <v>7</v>
      </c>
      <c r="G485" s="336">
        <v>5</v>
      </c>
      <c r="H485" s="336">
        <v>25</v>
      </c>
      <c r="I485" s="336">
        <v>5</v>
      </c>
      <c r="J485" s="336"/>
      <c r="K485" s="335"/>
      <c r="L485" s="429">
        <f t="shared" si="67"/>
        <v>125</v>
      </c>
      <c r="M485" s="462">
        <f t="shared" ref="M485:M495" si="68">L485-L499</f>
        <v>-2</v>
      </c>
    </row>
    <row r="486" spans="2:13" ht="17.25" thickBot="1">
      <c r="B486" s="1373"/>
      <c r="C486" s="1430"/>
      <c r="D486" s="332" t="s">
        <v>493</v>
      </c>
      <c r="E486" s="332">
        <v>45</v>
      </c>
      <c r="F486" s="332">
        <v>7</v>
      </c>
      <c r="G486" s="332">
        <v>5</v>
      </c>
      <c r="H486" s="332">
        <v>10</v>
      </c>
      <c r="I486" s="332">
        <v>5</v>
      </c>
      <c r="J486" s="332"/>
      <c r="K486" s="331"/>
      <c r="L486" s="431">
        <f t="shared" si="67"/>
        <v>72</v>
      </c>
      <c r="M486" s="463">
        <f t="shared" si="68"/>
        <v>-40</v>
      </c>
    </row>
    <row r="487" spans="2:13">
      <c r="B487" s="1373"/>
      <c r="C487" s="1428" t="s">
        <v>310</v>
      </c>
      <c r="D487" s="340" t="s">
        <v>405</v>
      </c>
      <c r="E487" s="340">
        <v>70</v>
      </c>
      <c r="F487" s="340">
        <v>5</v>
      </c>
      <c r="G487" s="340">
        <v>5</v>
      </c>
      <c r="H487" s="340">
        <v>25</v>
      </c>
      <c r="I487" s="340">
        <v>5</v>
      </c>
      <c r="J487" s="496"/>
      <c r="K487" s="497"/>
      <c r="L487" s="430">
        <f t="shared" si="67"/>
        <v>110</v>
      </c>
      <c r="M487" s="461">
        <f t="shared" si="68"/>
        <v>-11</v>
      </c>
    </row>
    <row r="488" spans="2:13">
      <c r="B488" s="1373"/>
      <c r="C488" s="1429"/>
      <c r="D488" s="336" t="s">
        <v>308</v>
      </c>
      <c r="E488" s="336">
        <v>68</v>
      </c>
      <c r="F488" s="336">
        <v>3</v>
      </c>
      <c r="G488" s="336">
        <v>5</v>
      </c>
      <c r="H488" s="336">
        <v>25</v>
      </c>
      <c r="I488" s="336">
        <v>5</v>
      </c>
      <c r="J488" s="336"/>
      <c r="K488" s="336"/>
      <c r="L488" s="429">
        <f t="shared" si="67"/>
        <v>106</v>
      </c>
      <c r="M488" s="462">
        <f t="shared" si="68"/>
        <v>-12</v>
      </c>
    </row>
    <row r="489" spans="2:13" ht="17.25" thickBot="1">
      <c r="B489" s="1374"/>
      <c r="C489" s="1430"/>
      <c r="D489" s="332" t="s">
        <v>493</v>
      </c>
      <c r="E489" s="332">
        <v>30</v>
      </c>
      <c r="F489" s="332">
        <v>3</v>
      </c>
      <c r="G489" s="332">
        <v>5</v>
      </c>
      <c r="H489" s="332">
        <v>10</v>
      </c>
      <c r="I489" s="332">
        <v>5</v>
      </c>
      <c r="J489" s="498"/>
      <c r="K489" s="499"/>
      <c r="L489" s="431">
        <f t="shared" si="67"/>
        <v>53</v>
      </c>
      <c r="M489" s="463">
        <f t="shared" si="68"/>
        <v>-50</v>
      </c>
    </row>
    <row r="490" spans="2:13" ht="17.25" thickBot="1">
      <c r="B490" s="1434" t="s">
        <v>312</v>
      </c>
      <c r="C490" s="1428" t="s">
        <v>311</v>
      </c>
      <c r="D490" s="340" t="s">
        <v>405</v>
      </c>
      <c r="E490" s="340">
        <f t="shared" ref="E490:E495" si="69">E484</f>
        <v>85</v>
      </c>
      <c r="F490" s="340"/>
      <c r="G490" s="340">
        <v>5</v>
      </c>
      <c r="H490" s="340">
        <v>25</v>
      </c>
      <c r="I490" s="340">
        <v>5</v>
      </c>
      <c r="J490" s="340"/>
      <c r="K490" s="482">
        <v>-5</v>
      </c>
      <c r="L490" s="430">
        <f t="shared" si="67"/>
        <v>115</v>
      </c>
      <c r="M490" s="461">
        <f t="shared" si="68"/>
        <v>-12</v>
      </c>
    </row>
    <row r="491" spans="2:13" ht="17.25" thickBot="1">
      <c r="B491" s="1435"/>
      <c r="C491" s="1429"/>
      <c r="D491" s="336" t="s">
        <v>308</v>
      </c>
      <c r="E491" s="340">
        <f t="shared" si="69"/>
        <v>83</v>
      </c>
      <c r="F491" s="336"/>
      <c r="G491" s="336">
        <v>5</v>
      </c>
      <c r="H491" s="336">
        <v>25</v>
      </c>
      <c r="I491" s="336">
        <v>5</v>
      </c>
      <c r="J491" s="336"/>
      <c r="K491" s="483">
        <v>-5</v>
      </c>
      <c r="L491" s="429">
        <f t="shared" si="67"/>
        <v>113</v>
      </c>
      <c r="M491" s="462">
        <f t="shared" si="68"/>
        <v>-7</v>
      </c>
    </row>
    <row r="492" spans="2:13" ht="17.25" thickBot="1">
      <c r="B492" s="1435"/>
      <c r="C492" s="1430"/>
      <c r="D492" s="332" t="s">
        <v>307</v>
      </c>
      <c r="E492" s="340">
        <f t="shared" si="69"/>
        <v>45</v>
      </c>
      <c r="F492" s="332"/>
      <c r="G492" s="332">
        <v>5</v>
      </c>
      <c r="H492" s="332">
        <v>10</v>
      </c>
      <c r="I492" s="332">
        <v>5</v>
      </c>
      <c r="J492" s="332"/>
      <c r="K492" s="484">
        <v>-5</v>
      </c>
      <c r="L492" s="431">
        <f t="shared" si="67"/>
        <v>60</v>
      </c>
      <c r="M492" s="463">
        <f t="shared" si="68"/>
        <v>-45</v>
      </c>
    </row>
    <row r="493" spans="2:13" ht="17.25" thickBot="1">
      <c r="B493" s="1435"/>
      <c r="C493" s="1428" t="s">
        <v>310</v>
      </c>
      <c r="D493" s="340" t="s">
        <v>405</v>
      </c>
      <c r="E493" s="340">
        <f t="shared" si="69"/>
        <v>70</v>
      </c>
      <c r="F493" s="340"/>
      <c r="G493" s="340">
        <v>5</v>
      </c>
      <c r="H493" s="340">
        <v>25</v>
      </c>
      <c r="I493" s="340">
        <v>5</v>
      </c>
      <c r="J493" s="340"/>
      <c r="K493" s="482">
        <v>-5</v>
      </c>
      <c r="L493" s="430">
        <f t="shared" si="67"/>
        <v>100</v>
      </c>
      <c r="M493" s="461">
        <f t="shared" si="68"/>
        <v>-14</v>
      </c>
    </row>
    <row r="494" spans="2:13" ht="17.25" thickBot="1">
      <c r="B494" s="1435"/>
      <c r="C494" s="1429"/>
      <c r="D494" s="336" t="s">
        <v>308</v>
      </c>
      <c r="E494" s="340">
        <f t="shared" si="69"/>
        <v>68</v>
      </c>
      <c r="F494" s="336"/>
      <c r="G494" s="336">
        <v>5</v>
      </c>
      <c r="H494" s="336">
        <v>25</v>
      </c>
      <c r="I494" s="336">
        <v>5</v>
      </c>
      <c r="J494" s="336"/>
      <c r="K494" s="483">
        <v>-5</v>
      </c>
      <c r="L494" s="429">
        <f t="shared" si="67"/>
        <v>98</v>
      </c>
      <c r="M494" s="462">
        <f t="shared" si="68"/>
        <v>-13</v>
      </c>
    </row>
    <row r="495" spans="2:13" ht="17.25" thickBot="1">
      <c r="B495" s="1436"/>
      <c r="C495" s="1430"/>
      <c r="D495" s="332" t="s">
        <v>307</v>
      </c>
      <c r="E495" s="489">
        <f t="shared" si="69"/>
        <v>30</v>
      </c>
      <c r="F495" s="332"/>
      <c r="G495" s="332">
        <v>5</v>
      </c>
      <c r="H495" s="332">
        <v>10</v>
      </c>
      <c r="I495" s="332">
        <v>5</v>
      </c>
      <c r="J495" s="332"/>
      <c r="K495" s="484">
        <v>-5</v>
      </c>
      <c r="L495" s="431">
        <f t="shared" si="67"/>
        <v>45</v>
      </c>
      <c r="M495" s="463">
        <f t="shared" si="68"/>
        <v>-51</v>
      </c>
    </row>
    <row r="496" spans="2:13" ht="17.25" thickBot="1">
      <c r="M496" s="26"/>
    </row>
    <row r="497" spans="2:13" ht="21" thickBot="1">
      <c r="B497" s="1437" t="s">
        <v>404</v>
      </c>
      <c r="C497" s="1438"/>
      <c r="D497" s="1439"/>
      <c r="E497" s="433" t="s">
        <v>319</v>
      </c>
      <c r="F497" s="354" t="s">
        <v>318</v>
      </c>
      <c r="G497" s="354" t="s">
        <v>317</v>
      </c>
      <c r="H497" s="354" t="s">
        <v>406</v>
      </c>
      <c r="I497" s="466" t="s">
        <v>431</v>
      </c>
      <c r="J497" s="354"/>
      <c r="K497" s="460" t="s">
        <v>432</v>
      </c>
      <c r="L497" s="354" t="s">
        <v>315</v>
      </c>
      <c r="M497" s="435" t="s">
        <v>416</v>
      </c>
    </row>
    <row r="498" spans="2:13">
      <c r="B498" s="1434" t="s">
        <v>313</v>
      </c>
      <c r="C498" s="1428" t="s">
        <v>311</v>
      </c>
      <c r="D498" s="340" t="s">
        <v>405</v>
      </c>
      <c r="E498" s="340">
        <v>130</v>
      </c>
      <c r="F498" s="340">
        <v>3</v>
      </c>
      <c r="G498" s="340">
        <v>5</v>
      </c>
      <c r="H498" s="340">
        <v>-4</v>
      </c>
      <c r="I498" s="491"/>
      <c r="J498" s="340"/>
      <c r="K498" s="340"/>
      <c r="L498" s="340">
        <f>SUM(E498:K498)</f>
        <v>134</v>
      </c>
      <c r="M498" s="438">
        <f>L498-L469</f>
        <v>13</v>
      </c>
    </row>
    <row r="499" spans="2:13">
      <c r="B499" s="1435"/>
      <c r="C499" s="1429"/>
      <c r="D499" s="336" t="s">
        <v>308</v>
      </c>
      <c r="E499" s="336">
        <v>123</v>
      </c>
      <c r="F499" s="336">
        <v>3</v>
      </c>
      <c r="G499" s="336">
        <v>5</v>
      </c>
      <c r="H499" s="336">
        <v>-4</v>
      </c>
      <c r="I499" s="336"/>
      <c r="J499" s="336"/>
      <c r="K499" s="336"/>
      <c r="L499" s="336">
        <f t="shared" ref="L499:L509" si="70">SUM(E499:K499)</f>
        <v>127</v>
      </c>
      <c r="M499" s="374">
        <f t="shared" ref="M499:M509" si="71">L499-L470</f>
        <v>8</v>
      </c>
    </row>
    <row r="500" spans="2:13" ht="17.25" thickBot="1">
      <c r="B500" s="1435"/>
      <c r="C500" s="1430"/>
      <c r="D500" s="332" t="s">
        <v>307</v>
      </c>
      <c r="E500" s="332">
        <f>E499-15</f>
        <v>108</v>
      </c>
      <c r="F500" s="332">
        <v>3</v>
      </c>
      <c r="G500" s="332">
        <v>5</v>
      </c>
      <c r="H500" s="332">
        <v>-4</v>
      </c>
      <c r="I500" s="341"/>
      <c r="J500" s="332"/>
      <c r="K500" s="332"/>
      <c r="L500" s="332">
        <f t="shared" si="70"/>
        <v>112</v>
      </c>
      <c r="M500" s="443">
        <f t="shared" si="71"/>
        <v>8</v>
      </c>
    </row>
    <row r="501" spans="2:13">
      <c r="B501" s="1435"/>
      <c r="C501" s="1428" t="s">
        <v>310</v>
      </c>
      <c r="D501" s="340" t="s">
        <v>405</v>
      </c>
      <c r="E501" s="340">
        <v>117</v>
      </c>
      <c r="F501" s="340">
        <v>3</v>
      </c>
      <c r="G501" s="340">
        <v>5</v>
      </c>
      <c r="H501" s="340">
        <v>-4</v>
      </c>
      <c r="I501" s="491"/>
      <c r="J501" s="340"/>
      <c r="K501" s="340"/>
      <c r="L501" s="340">
        <f t="shared" si="70"/>
        <v>121</v>
      </c>
      <c r="M501" s="438">
        <f t="shared" si="71"/>
        <v>13</v>
      </c>
    </row>
    <row r="502" spans="2:13">
      <c r="B502" s="1435"/>
      <c r="C502" s="1429"/>
      <c r="D502" s="336" t="s">
        <v>308</v>
      </c>
      <c r="E502" s="336">
        <v>114</v>
      </c>
      <c r="F502" s="336">
        <v>3</v>
      </c>
      <c r="G502" s="336">
        <v>5</v>
      </c>
      <c r="H502" s="336">
        <v>-4</v>
      </c>
      <c r="I502" s="336"/>
      <c r="J502" s="336"/>
      <c r="K502" s="336"/>
      <c r="L502" s="336">
        <f t="shared" si="70"/>
        <v>118</v>
      </c>
      <c r="M502" s="374">
        <f t="shared" si="71"/>
        <v>12</v>
      </c>
    </row>
    <row r="503" spans="2:13" ht="17.25" thickBot="1">
      <c r="B503" s="1436"/>
      <c r="C503" s="1430"/>
      <c r="D503" s="332" t="s">
        <v>307</v>
      </c>
      <c r="E503" s="332">
        <f>E502-15</f>
        <v>99</v>
      </c>
      <c r="F503" s="332">
        <v>3</v>
      </c>
      <c r="G503" s="332">
        <v>5</v>
      </c>
      <c r="H503" s="332">
        <v>-4</v>
      </c>
      <c r="I503" s="341"/>
      <c r="J503" s="332"/>
      <c r="K503" s="332"/>
      <c r="L503" s="332">
        <f t="shared" si="70"/>
        <v>103</v>
      </c>
      <c r="M503" s="443">
        <f t="shared" si="71"/>
        <v>12</v>
      </c>
    </row>
    <row r="504" spans="2:13">
      <c r="B504" s="1444" t="s">
        <v>312</v>
      </c>
      <c r="C504" s="1428" t="s">
        <v>311</v>
      </c>
      <c r="D504" s="340" t="s">
        <v>405</v>
      </c>
      <c r="E504" s="340">
        <f t="shared" ref="E504:E509" si="72">E498</f>
        <v>130</v>
      </c>
      <c r="F504" s="340"/>
      <c r="G504" s="340">
        <v>5</v>
      </c>
      <c r="H504" s="340">
        <v>-4</v>
      </c>
      <c r="I504" s="491"/>
      <c r="J504" s="491"/>
      <c r="K504" s="492">
        <v>-4</v>
      </c>
      <c r="L504" s="491">
        <f t="shared" si="70"/>
        <v>127</v>
      </c>
      <c r="M504" s="438">
        <f t="shared" si="71"/>
        <v>13</v>
      </c>
    </row>
    <row r="505" spans="2:13">
      <c r="B505" s="1435"/>
      <c r="C505" s="1429"/>
      <c r="D505" s="336" t="s">
        <v>308</v>
      </c>
      <c r="E505" s="336">
        <f t="shared" si="72"/>
        <v>123</v>
      </c>
      <c r="F505" s="336"/>
      <c r="G505" s="336">
        <v>5</v>
      </c>
      <c r="H505" s="336">
        <v>-4</v>
      </c>
      <c r="I505" s="336"/>
      <c r="J505" s="336"/>
      <c r="K505" s="483">
        <v>-4</v>
      </c>
      <c r="L505" s="336">
        <f t="shared" si="70"/>
        <v>120</v>
      </c>
      <c r="M505" s="374">
        <f t="shared" si="71"/>
        <v>8</v>
      </c>
    </row>
    <row r="506" spans="2:13" ht="17.25" thickBot="1">
      <c r="B506" s="1435"/>
      <c r="C506" s="1430"/>
      <c r="D506" s="332" t="s">
        <v>307</v>
      </c>
      <c r="E506" s="332">
        <f t="shared" si="72"/>
        <v>108</v>
      </c>
      <c r="F506" s="332"/>
      <c r="G506" s="332">
        <v>5</v>
      </c>
      <c r="H506" s="332">
        <v>-4</v>
      </c>
      <c r="I506" s="341"/>
      <c r="J506" s="341"/>
      <c r="K506" s="494">
        <v>-4</v>
      </c>
      <c r="L506" s="498">
        <f t="shared" si="70"/>
        <v>105</v>
      </c>
      <c r="M506" s="443">
        <f t="shared" si="71"/>
        <v>8</v>
      </c>
    </row>
    <row r="507" spans="2:13">
      <c r="B507" s="1435"/>
      <c r="C507" s="1428" t="s">
        <v>310</v>
      </c>
      <c r="D507" s="340" t="s">
        <v>405</v>
      </c>
      <c r="E507" s="340">
        <f t="shared" si="72"/>
        <v>117</v>
      </c>
      <c r="F507" s="340"/>
      <c r="G507" s="340">
        <v>5</v>
      </c>
      <c r="H507" s="340">
        <v>-4</v>
      </c>
      <c r="I507" s="491"/>
      <c r="J507" s="491"/>
      <c r="K507" s="492">
        <v>-4</v>
      </c>
      <c r="L507" s="491">
        <f t="shared" si="70"/>
        <v>114</v>
      </c>
      <c r="M507" s="438">
        <f t="shared" si="71"/>
        <v>13</v>
      </c>
    </row>
    <row r="508" spans="2:13">
      <c r="B508" s="1435"/>
      <c r="C508" s="1429"/>
      <c r="D508" s="336" t="s">
        <v>308</v>
      </c>
      <c r="E508" s="336">
        <f t="shared" si="72"/>
        <v>114</v>
      </c>
      <c r="F508" s="336"/>
      <c r="G508" s="336">
        <v>5</v>
      </c>
      <c r="H508" s="336">
        <v>-4</v>
      </c>
      <c r="I508" s="336"/>
      <c r="J508" s="336"/>
      <c r="K508" s="483">
        <v>-4</v>
      </c>
      <c r="L508" s="336">
        <f t="shared" si="70"/>
        <v>111</v>
      </c>
      <c r="M508" s="374">
        <f t="shared" si="71"/>
        <v>12</v>
      </c>
    </row>
    <row r="509" spans="2:13" ht="17.25" thickBot="1">
      <c r="B509" s="1436"/>
      <c r="C509" s="1430"/>
      <c r="D509" s="332" t="s">
        <v>307</v>
      </c>
      <c r="E509" s="332">
        <f t="shared" si="72"/>
        <v>99</v>
      </c>
      <c r="F509" s="332"/>
      <c r="G509" s="332">
        <v>5</v>
      </c>
      <c r="H509" s="332">
        <v>-4</v>
      </c>
      <c r="I509" s="498"/>
      <c r="J509" s="498"/>
      <c r="K509" s="500">
        <v>-4</v>
      </c>
      <c r="L509" s="498">
        <f t="shared" si="70"/>
        <v>96</v>
      </c>
      <c r="M509" s="440">
        <f t="shared" si="71"/>
        <v>12</v>
      </c>
    </row>
    <row r="511" spans="2:13" ht="17.25">
      <c r="B511" s="361">
        <v>45987</v>
      </c>
      <c r="C511" s="1445"/>
      <c r="D511" s="1445"/>
      <c r="E511" s="1445"/>
      <c r="F511" s="1445"/>
      <c r="G511" s="1445"/>
      <c r="H511" s="1445"/>
      <c r="I511" s="1445"/>
      <c r="J511" s="1445"/>
      <c r="K511" s="1445"/>
      <c r="L511" s="1445"/>
      <c r="M511" s="1445"/>
    </row>
    <row r="512" spans="2:13" ht="17.25" thickBot="1">
      <c r="B512" s="1440"/>
      <c r="C512" s="1440"/>
      <c r="D512" s="1440"/>
      <c r="E512" s="1440"/>
      <c r="F512" s="1440"/>
      <c r="G512" s="1440"/>
      <c r="H512" s="1440"/>
    </row>
    <row r="513" spans="2:13" ht="21" thickBot="1">
      <c r="B513" s="1441" t="s">
        <v>322</v>
      </c>
      <c r="C513" s="1442"/>
      <c r="D513" s="1443"/>
      <c r="E513" s="427" t="s">
        <v>319</v>
      </c>
      <c r="F513" s="371" t="s">
        <v>318</v>
      </c>
      <c r="G513" s="371" t="s">
        <v>317</v>
      </c>
      <c r="H513" s="371" t="s">
        <v>316</v>
      </c>
      <c r="I513" s="354" t="s">
        <v>409</v>
      </c>
      <c r="J513" s="354"/>
      <c r="K513" s="460" t="s">
        <v>432</v>
      </c>
      <c r="L513" s="371" t="s">
        <v>315</v>
      </c>
      <c r="M513" s="434" t="s">
        <v>410</v>
      </c>
    </row>
    <row r="514" spans="2:13" ht="17.25" thickBot="1">
      <c r="B514" s="1426" t="s">
        <v>313</v>
      </c>
      <c r="C514" s="1428" t="s">
        <v>311</v>
      </c>
      <c r="D514" s="340" t="s">
        <v>405</v>
      </c>
      <c r="E514" s="340">
        <f>E515+2</f>
        <v>87</v>
      </c>
      <c r="F514" s="340">
        <v>3</v>
      </c>
      <c r="G514" s="340">
        <v>5</v>
      </c>
      <c r="H514" s="340">
        <v>26</v>
      </c>
      <c r="I514" s="340"/>
      <c r="J514" s="340"/>
      <c r="K514" s="340"/>
      <c r="L514" s="430">
        <f>SUM(E514:K514)</f>
        <v>121</v>
      </c>
      <c r="M514" s="438">
        <f>L514-L543</f>
        <v>-19</v>
      </c>
    </row>
    <row r="515" spans="2:13" ht="17.25" thickBot="1">
      <c r="B515" s="1427"/>
      <c r="C515" s="1429"/>
      <c r="D515" s="336" t="s">
        <v>308</v>
      </c>
      <c r="E515" s="336">
        <v>85</v>
      </c>
      <c r="F515" s="336">
        <v>3</v>
      </c>
      <c r="G515" s="336">
        <v>5</v>
      </c>
      <c r="H515" s="336">
        <f>H514</f>
        <v>26</v>
      </c>
      <c r="I515" s="340"/>
      <c r="J515" s="336"/>
      <c r="K515" s="336"/>
      <c r="L515" s="429">
        <f t="shared" ref="L515:L525" si="73">SUM(E515:K515)</f>
        <v>119</v>
      </c>
      <c r="M515" s="374">
        <f t="shared" ref="M515:M525" si="74">L515-L544</f>
        <v>-16</v>
      </c>
    </row>
    <row r="516" spans="2:13" ht="17.25" thickBot="1">
      <c r="B516" s="1427"/>
      <c r="C516" s="1430"/>
      <c r="D516" s="332" t="s">
        <v>364</v>
      </c>
      <c r="E516" s="332">
        <f>E515-15</f>
        <v>70</v>
      </c>
      <c r="F516" s="332">
        <v>3</v>
      </c>
      <c r="G516" s="332">
        <v>5</v>
      </c>
      <c r="H516" s="332">
        <f>H514</f>
        <v>26</v>
      </c>
      <c r="I516" s="340"/>
      <c r="J516" s="332"/>
      <c r="K516" s="332"/>
      <c r="L516" s="431">
        <f t="shared" si="73"/>
        <v>104</v>
      </c>
      <c r="M516" s="440">
        <f t="shared" si="74"/>
        <v>-11</v>
      </c>
    </row>
    <row r="517" spans="2:13" ht="17.25" thickBot="1">
      <c r="B517" s="1427"/>
      <c r="C517" s="1428" t="s">
        <v>310</v>
      </c>
      <c r="D517" s="340" t="s">
        <v>405</v>
      </c>
      <c r="E517" s="340">
        <f>E518+2</f>
        <v>74</v>
      </c>
      <c r="F517" s="340">
        <v>3</v>
      </c>
      <c r="G517" s="340">
        <v>5</v>
      </c>
      <c r="H517" s="340">
        <v>26</v>
      </c>
      <c r="I517" s="340"/>
      <c r="J517" s="340"/>
      <c r="K517" s="340"/>
      <c r="L517" s="430">
        <f t="shared" si="73"/>
        <v>108</v>
      </c>
      <c r="M517" s="438">
        <f t="shared" si="74"/>
        <v>-19</v>
      </c>
    </row>
    <row r="518" spans="2:13" ht="17.25" thickBot="1">
      <c r="B518" s="1427"/>
      <c r="C518" s="1429"/>
      <c r="D518" s="336" t="s">
        <v>308</v>
      </c>
      <c r="E518" s="336">
        <v>72</v>
      </c>
      <c r="F518" s="336">
        <v>3</v>
      </c>
      <c r="G518" s="336">
        <v>5</v>
      </c>
      <c r="H518" s="336">
        <f>H517</f>
        <v>26</v>
      </c>
      <c r="I518" s="340"/>
      <c r="J518" s="336"/>
      <c r="K518" s="336"/>
      <c r="L518" s="429">
        <f t="shared" si="73"/>
        <v>106</v>
      </c>
      <c r="M518" s="374">
        <f t="shared" si="74"/>
        <v>-17</v>
      </c>
    </row>
    <row r="519" spans="2:13" ht="17.25" thickBot="1">
      <c r="B519" s="1376"/>
      <c r="C519" s="1430"/>
      <c r="D519" s="332" t="s">
        <v>364</v>
      </c>
      <c r="E519" s="332">
        <f>E518-15</f>
        <v>57</v>
      </c>
      <c r="F519" s="332">
        <v>3</v>
      </c>
      <c r="G519" s="332">
        <v>5</v>
      </c>
      <c r="H519" s="332">
        <f>H517</f>
        <v>26</v>
      </c>
      <c r="I519" s="340"/>
      <c r="J519" s="332"/>
      <c r="K519" s="332"/>
      <c r="L519" s="431">
        <f t="shared" si="73"/>
        <v>91</v>
      </c>
      <c r="M519" s="439">
        <f t="shared" si="74"/>
        <v>-12</v>
      </c>
    </row>
    <row r="520" spans="2:13" ht="17.25" thickBot="1">
      <c r="B520" s="1375" t="s">
        <v>312</v>
      </c>
      <c r="C520" s="1428" t="s">
        <v>311</v>
      </c>
      <c r="D520" s="340" t="s">
        <v>405</v>
      </c>
      <c r="E520" s="340">
        <f>E521+2</f>
        <v>87</v>
      </c>
      <c r="F520" s="340"/>
      <c r="G520" s="340">
        <v>5</v>
      </c>
      <c r="H520" s="340">
        <v>26</v>
      </c>
      <c r="I520" s="340"/>
      <c r="J520" s="491"/>
      <c r="K520" s="492">
        <v>-4</v>
      </c>
      <c r="L520" s="493">
        <f t="shared" si="73"/>
        <v>114</v>
      </c>
      <c r="M520" s="438">
        <f t="shared" si="74"/>
        <v>-20</v>
      </c>
    </row>
    <row r="521" spans="2:13" ht="17.25" thickBot="1">
      <c r="B521" s="1427"/>
      <c r="C521" s="1429"/>
      <c r="D521" s="336" t="s">
        <v>308</v>
      </c>
      <c r="E521" s="336">
        <v>85</v>
      </c>
      <c r="F521" s="336"/>
      <c r="G521" s="336">
        <v>5</v>
      </c>
      <c r="H521" s="336">
        <f>H520</f>
        <v>26</v>
      </c>
      <c r="I521" s="340"/>
      <c r="J521" s="336"/>
      <c r="K521" s="483">
        <v>-4</v>
      </c>
      <c r="L521" s="429">
        <f t="shared" si="73"/>
        <v>112</v>
      </c>
      <c r="M521" s="374">
        <f t="shared" si="74"/>
        <v>-17</v>
      </c>
    </row>
    <row r="522" spans="2:13" ht="17.25" thickBot="1">
      <c r="B522" s="1427"/>
      <c r="C522" s="1430"/>
      <c r="D522" s="332" t="s">
        <v>364</v>
      </c>
      <c r="E522" s="332">
        <f>E521-15</f>
        <v>70</v>
      </c>
      <c r="F522" s="332"/>
      <c r="G522" s="332">
        <v>5</v>
      </c>
      <c r="H522" s="332">
        <f>H520</f>
        <v>26</v>
      </c>
      <c r="I522" s="340"/>
      <c r="J522" s="341"/>
      <c r="K522" s="494">
        <v>-4</v>
      </c>
      <c r="L522" s="495">
        <f t="shared" si="73"/>
        <v>97</v>
      </c>
      <c r="M522" s="440">
        <f t="shared" si="74"/>
        <v>-12</v>
      </c>
    </row>
    <row r="523" spans="2:13" ht="17.25" thickBot="1">
      <c r="B523" s="1427"/>
      <c r="C523" s="1428" t="s">
        <v>310</v>
      </c>
      <c r="D523" s="340" t="s">
        <v>405</v>
      </c>
      <c r="E523" s="340">
        <f>E524+2</f>
        <v>74</v>
      </c>
      <c r="F523" s="340"/>
      <c r="G523" s="340">
        <v>5</v>
      </c>
      <c r="H523" s="340">
        <v>26</v>
      </c>
      <c r="I523" s="340"/>
      <c r="J523" s="491"/>
      <c r="K523" s="492">
        <v>-4</v>
      </c>
      <c r="L523" s="493">
        <f t="shared" si="73"/>
        <v>101</v>
      </c>
      <c r="M523" s="438">
        <f t="shared" si="74"/>
        <v>-20</v>
      </c>
    </row>
    <row r="524" spans="2:13" ht="17.25" thickBot="1">
      <c r="B524" s="1427"/>
      <c r="C524" s="1429"/>
      <c r="D524" s="336" t="s">
        <v>308</v>
      </c>
      <c r="E524" s="336">
        <v>72</v>
      </c>
      <c r="F524" s="336"/>
      <c r="G524" s="336">
        <v>5</v>
      </c>
      <c r="H524" s="336">
        <f>H523</f>
        <v>26</v>
      </c>
      <c r="I524" s="340"/>
      <c r="J524" s="336"/>
      <c r="K524" s="483">
        <v>-4</v>
      </c>
      <c r="L524" s="429">
        <f t="shared" si="73"/>
        <v>99</v>
      </c>
      <c r="M524" s="374">
        <f t="shared" si="74"/>
        <v>-18</v>
      </c>
    </row>
    <row r="525" spans="2:13" ht="17.25" thickBot="1">
      <c r="B525" s="1376"/>
      <c r="C525" s="1430"/>
      <c r="D525" s="332" t="s">
        <v>364</v>
      </c>
      <c r="E525" s="332">
        <f>E524-15</f>
        <v>57</v>
      </c>
      <c r="F525" s="332"/>
      <c r="G525" s="332">
        <v>5</v>
      </c>
      <c r="H525" s="332">
        <f>H523</f>
        <v>26</v>
      </c>
      <c r="I525" s="340"/>
      <c r="J525" s="498"/>
      <c r="K525" s="500">
        <v>-4</v>
      </c>
      <c r="L525" s="495">
        <f t="shared" si="73"/>
        <v>84</v>
      </c>
      <c r="M525" s="440">
        <f t="shared" si="74"/>
        <v>-13</v>
      </c>
    </row>
    <row r="526" spans="2:13">
      <c r="B526" s="357"/>
      <c r="C526" s="357"/>
      <c r="L526" s="26"/>
      <c r="M526" s="26"/>
    </row>
    <row r="527" spans="2:13" ht="17.25" thickBot="1">
      <c r="B527" s="1440" t="s">
        <v>365</v>
      </c>
      <c r="C527" s="1440"/>
      <c r="D527" s="1440"/>
      <c r="E527" s="1440"/>
      <c r="F527" s="1440"/>
      <c r="G527" s="1440"/>
      <c r="H527" s="1440"/>
      <c r="L527" s="26"/>
      <c r="M527" s="26"/>
    </row>
    <row r="528" spans="2:13" ht="21" thickBot="1">
      <c r="B528" s="1431" t="s">
        <v>320</v>
      </c>
      <c r="C528" s="1432"/>
      <c r="D528" s="1433"/>
      <c r="E528" s="433" t="s">
        <v>319</v>
      </c>
      <c r="F528" s="354" t="s">
        <v>318</v>
      </c>
      <c r="G528" s="354" t="s">
        <v>317</v>
      </c>
      <c r="H528" s="354" t="s">
        <v>316</v>
      </c>
      <c r="I528" s="354" t="s">
        <v>409</v>
      </c>
      <c r="J528" s="460" t="s">
        <v>313</v>
      </c>
      <c r="K528" s="460" t="s">
        <v>432</v>
      </c>
      <c r="L528" s="460" t="s">
        <v>315</v>
      </c>
      <c r="M528" s="464" t="s">
        <v>410</v>
      </c>
    </row>
    <row r="529" spans="2:13" ht="17.25" thickBot="1">
      <c r="B529" s="1444" t="s">
        <v>313</v>
      </c>
      <c r="C529" s="1428" t="s">
        <v>311</v>
      </c>
      <c r="D529" s="340" t="s">
        <v>405</v>
      </c>
      <c r="E529" s="340">
        <v>84</v>
      </c>
      <c r="F529" s="340">
        <v>3</v>
      </c>
      <c r="G529" s="340">
        <v>5</v>
      </c>
      <c r="H529" s="340">
        <v>15</v>
      </c>
      <c r="I529" s="340">
        <v>5</v>
      </c>
      <c r="J529" s="340">
        <v>5</v>
      </c>
      <c r="K529" s="339"/>
      <c r="L529" s="340">
        <f t="shared" ref="L529:L540" si="75">SUM(E529:K529)</f>
        <v>117</v>
      </c>
      <c r="M529" s="461">
        <f>L529-L543</f>
        <v>-23</v>
      </c>
    </row>
    <row r="530" spans="2:13">
      <c r="B530" s="1435"/>
      <c r="C530" s="1429"/>
      <c r="D530" s="336" t="s">
        <v>308</v>
      </c>
      <c r="E530" s="336">
        <v>82</v>
      </c>
      <c r="F530" s="336">
        <v>3</v>
      </c>
      <c r="G530" s="336">
        <v>5</v>
      </c>
      <c r="H530" s="340">
        <v>15</v>
      </c>
      <c r="I530" s="336">
        <v>5</v>
      </c>
      <c r="J530" s="336">
        <v>5</v>
      </c>
      <c r="K530" s="335"/>
      <c r="L530" s="429">
        <f t="shared" si="75"/>
        <v>115</v>
      </c>
      <c r="M530" s="462">
        <f t="shared" ref="M530:M540" si="76">L530-L544</f>
        <v>-20</v>
      </c>
    </row>
    <row r="531" spans="2:13" ht="17.25" thickBot="1">
      <c r="B531" s="1435"/>
      <c r="C531" s="1430"/>
      <c r="D531" s="332" t="s">
        <v>437</v>
      </c>
      <c r="E531" s="332">
        <v>42</v>
      </c>
      <c r="F531" s="332">
        <v>3</v>
      </c>
      <c r="G531" s="332">
        <v>5</v>
      </c>
      <c r="H531" s="332">
        <v>10</v>
      </c>
      <c r="I531" s="332">
        <v>5</v>
      </c>
      <c r="J531" s="332">
        <v>5</v>
      </c>
      <c r="K531" s="331"/>
      <c r="L531" s="431">
        <f t="shared" si="75"/>
        <v>70</v>
      </c>
      <c r="M531" s="463">
        <f t="shared" si="76"/>
        <v>-45</v>
      </c>
    </row>
    <row r="532" spans="2:13" ht="17.25" thickBot="1">
      <c r="B532" s="1435"/>
      <c r="C532" s="1428" t="s">
        <v>310</v>
      </c>
      <c r="D532" s="340" t="s">
        <v>405</v>
      </c>
      <c r="E532" s="340">
        <v>69</v>
      </c>
      <c r="F532" s="340">
        <v>3</v>
      </c>
      <c r="G532" s="340">
        <v>5</v>
      </c>
      <c r="H532" s="340">
        <v>15</v>
      </c>
      <c r="I532" s="340">
        <v>5</v>
      </c>
      <c r="J532" s="496">
        <v>5</v>
      </c>
      <c r="K532" s="497"/>
      <c r="L532" s="430">
        <f t="shared" si="75"/>
        <v>102</v>
      </c>
      <c r="M532" s="461">
        <f t="shared" si="76"/>
        <v>-25</v>
      </c>
    </row>
    <row r="533" spans="2:13">
      <c r="B533" s="1435"/>
      <c r="C533" s="1429"/>
      <c r="D533" s="336" t="s">
        <v>308</v>
      </c>
      <c r="E533" s="336">
        <v>67</v>
      </c>
      <c r="F533" s="336">
        <v>3</v>
      </c>
      <c r="G533" s="336">
        <v>5</v>
      </c>
      <c r="H533" s="340">
        <v>15</v>
      </c>
      <c r="I533" s="336">
        <v>5</v>
      </c>
      <c r="J533" s="336">
        <v>5</v>
      </c>
      <c r="K533" s="336"/>
      <c r="L533" s="429">
        <f t="shared" si="75"/>
        <v>100</v>
      </c>
      <c r="M533" s="462">
        <f t="shared" si="76"/>
        <v>-23</v>
      </c>
    </row>
    <row r="534" spans="2:13" ht="17.25" thickBot="1">
      <c r="B534" s="1436"/>
      <c r="C534" s="1430"/>
      <c r="D534" s="332" t="s">
        <v>437</v>
      </c>
      <c r="E534" s="332">
        <v>27</v>
      </c>
      <c r="F534" s="332">
        <v>3</v>
      </c>
      <c r="G534" s="332">
        <v>5</v>
      </c>
      <c r="H534" s="332">
        <v>10</v>
      </c>
      <c r="I534" s="332">
        <v>5</v>
      </c>
      <c r="J534" s="498">
        <v>5</v>
      </c>
      <c r="K534" s="499"/>
      <c r="L534" s="431">
        <f t="shared" si="75"/>
        <v>55</v>
      </c>
      <c r="M534" s="463">
        <f t="shared" si="76"/>
        <v>-48</v>
      </c>
    </row>
    <row r="535" spans="2:13" ht="17.25" thickBot="1">
      <c r="B535" s="1434" t="s">
        <v>312</v>
      </c>
      <c r="C535" s="1428" t="s">
        <v>311</v>
      </c>
      <c r="D535" s="340" t="s">
        <v>405</v>
      </c>
      <c r="E535" s="340">
        <f t="shared" ref="E535:E540" si="77">E529</f>
        <v>84</v>
      </c>
      <c r="F535" s="340"/>
      <c r="G535" s="340">
        <v>5</v>
      </c>
      <c r="H535" s="340">
        <v>15</v>
      </c>
      <c r="I535" s="340">
        <v>5</v>
      </c>
      <c r="J535" s="340"/>
      <c r="K535" s="482">
        <v>-5</v>
      </c>
      <c r="L535" s="430">
        <f t="shared" si="75"/>
        <v>104</v>
      </c>
      <c r="M535" s="461">
        <f t="shared" si="76"/>
        <v>-30</v>
      </c>
    </row>
    <row r="536" spans="2:13" ht="17.25" thickBot="1">
      <c r="B536" s="1435"/>
      <c r="C536" s="1429"/>
      <c r="D536" s="336" t="s">
        <v>308</v>
      </c>
      <c r="E536" s="340">
        <f t="shared" si="77"/>
        <v>82</v>
      </c>
      <c r="F536" s="336"/>
      <c r="G536" s="336">
        <v>5</v>
      </c>
      <c r="H536" s="340">
        <v>15</v>
      </c>
      <c r="I536" s="336">
        <v>5</v>
      </c>
      <c r="J536" s="336"/>
      <c r="K536" s="483">
        <v>-5</v>
      </c>
      <c r="L536" s="429">
        <f t="shared" si="75"/>
        <v>102</v>
      </c>
      <c r="M536" s="462">
        <f t="shared" si="76"/>
        <v>-27</v>
      </c>
    </row>
    <row r="537" spans="2:13" ht="17.25" thickBot="1">
      <c r="B537" s="1435"/>
      <c r="C537" s="1430"/>
      <c r="D537" s="332" t="s">
        <v>437</v>
      </c>
      <c r="E537" s="340">
        <f t="shared" si="77"/>
        <v>42</v>
      </c>
      <c r="F537" s="332"/>
      <c r="G537" s="332">
        <v>5</v>
      </c>
      <c r="H537" s="332">
        <v>10</v>
      </c>
      <c r="I537" s="332">
        <v>5</v>
      </c>
      <c r="J537" s="332"/>
      <c r="K537" s="484">
        <v>-5</v>
      </c>
      <c r="L537" s="431">
        <f t="shared" si="75"/>
        <v>57</v>
      </c>
      <c r="M537" s="463">
        <f t="shared" si="76"/>
        <v>-52</v>
      </c>
    </row>
    <row r="538" spans="2:13" ht="17.25" thickBot="1">
      <c r="B538" s="1435"/>
      <c r="C538" s="1428" t="s">
        <v>310</v>
      </c>
      <c r="D538" s="340" t="s">
        <v>405</v>
      </c>
      <c r="E538" s="340">
        <f t="shared" si="77"/>
        <v>69</v>
      </c>
      <c r="F538" s="340"/>
      <c r="G538" s="340">
        <v>5</v>
      </c>
      <c r="H538" s="340">
        <v>15</v>
      </c>
      <c r="I538" s="340">
        <v>5</v>
      </c>
      <c r="J538" s="340"/>
      <c r="K538" s="482">
        <v>-5</v>
      </c>
      <c r="L538" s="430">
        <f t="shared" si="75"/>
        <v>89</v>
      </c>
      <c r="M538" s="461">
        <f t="shared" si="76"/>
        <v>-32</v>
      </c>
    </row>
    <row r="539" spans="2:13" ht="17.25" thickBot="1">
      <c r="B539" s="1435"/>
      <c r="C539" s="1429"/>
      <c r="D539" s="336" t="s">
        <v>308</v>
      </c>
      <c r="E539" s="340">
        <f t="shared" si="77"/>
        <v>67</v>
      </c>
      <c r="F539" s="336"/>
      <c r="G539" s="336">
        <v>5</v>
      </c>
      <c r="H539" s="340">
        <v>15</v>
      </c>
      <c r="I539" s="336">
        <v>5</v>
      </c>
      <c r="J539" s="336"/>
      <c r="K539" s="483">
        <v>-5</v>
      </c>
      <c r="L539" s="429">
        <f t="shared" si="75"/>
        <v>87</v>
      </c>
      <c r="M539" s="462">
        <f t="shared" si="76"/>
        <v>-30</v>
      </c>
    </row>
    <row r="540" spans="2:13" ht="17.25" thickBot="1">
      <c r="B540" s="1436"/>
      <c r="C540" s="1430"/>
      <c r="D540" s="332" t="s">
        <v>437</v>
      </c>
      <c r="E540" s="489">
        <f t="shared" si="77"/>
        <v>27</v>
      </c>
      <c r="F540" s="332"/>
      <c r="G540" s="332">
        <v>5</v>
      </c>
      <c r="H540" s="332">
        <v>10</v>
      </c>
      <c r="I540" s="332">
        <v>5</v>
      </c>
      <c r="J540" s="332"/>
      <c r="K540" s="484">
        <v>-5</v>
      </c>
      <c r="L540" s="431">
        <f t="shared" si="75"/>
        <v>42</v>
      </c>
      <c r="M540" s="463">
        <f t="shared" si="76"/>
        <v>-55</v>
      </c>
    </row>
    <row r="541" spans="2:13" ht="17.25" thickBot="1">
      <c r="M541" s="26"/>
    </row>
    <row r="542" spans="2:13" ht="21" thickBot="1">
      <c r="B542" s="1437" t="s">
        <v>404</v>
      </c>
      <c r="C542" s="1438"/>
      <c r="D542" s="1439"/>
      <c r="E542" s="433" t="s">
        <v>319</v>
      </c>
      <c r="F542" s="354" t="s">
        <v>318</v>
      </c>
      <c r="G542" s="354" t="s">
        <v>317</v>
      </c>
      <c r="H542" s="354" t="s">
        <v>406</v>
      </c>
      <c r="I542" s="466" t="s">
        <v>431</v>
      </c>
      <c r="J542" s="354"/>
      <c r="K542" s="460" t="s">
        <v>432</v>
      </c>
      <c r="L542" s="354" t="s">
        <v>315</v>
      </c>
      <c r="M542" s="435" t="s">
        <v>416</v>
      </c>
    </row>
    <row r="543" spans="2:13">
      <c r="B543" s="1434" t="s">
        <v>313</v>
      </c>
      <c r="C543" s="1428" t="s">
        <v>311</v>
      </c>
      <c r="D543" s="340" t="s">
        <v>405</v>
      </c>
      <c r="E543" s="340">
        <v>136</v>
      </c>
      <c r="F543" s="340">
        <v>3</v>
      </c>
      <c r="G543" s="340">
        <v>5</v>
      </c>
      <c r="H543" s="340">
        <v>-4</v>
      </c>
      <c r="I543" s="491"/>
      <c r="J543" s="340"/>
      <c r="K543" s="340"/>
      <c r="L543" s="340">
        <f>SUM(E543:K543)</f>
        <v>140</v>
      </c>
      <c r="M543" s="438">
        <f>L543-L514</f>
        <v>19</v>
      </c>
    </row>
    <row r="544" spans="2:13">
      <c r="B544" s="1435"/>
      <c r="C544" s="1429"/>
      <c r="D544" s="336" t="s">
        <v>308</v>
      </c>
      <c r="E544" s="336">
        <v>131</v>
      </c>
      <c r="F544" s="336">
        <v>3</v>
      </c>
      <c r="G544" s="336">
        <v>5</v>
      </c>
      <c r="H544" s="336">
        <v>-4</v>
      </c>
      <c r="I544" s="336"/>
      <c r="J544" s="336"/>
      <c r="K544" s="336"/>
      <c r="L544" s="336">
        <f t="shared" ref="L544:L554" si="78">SUM(E544:K544)</f>
        <v>135</v>
      </c>
      <c r="M544" s="374">
        <f t="shared" ref="M544:M554" si="79">L544-L515</f>
        <v>16</v>
      </c>
    </row>
    <row r="545" spans="2:13" ht="17.25" thickBot="1">
      <c r="B545" s="1435"/>
      <c r="C545" s="1430"/>
      <c r="D545" s="332" t="s">
        <v>438</v>
      </c>
      <c r="E545" s="332">
        <f>E544-20</f>
        <v>111</v>
      </c>
      <c r="F545" s="332">
        <v>3</v>
      </c>
      <c r="G545" s="332">
        <v>5</v>
      </c>
      <c r="H545" s="332">
        <v>-4</v>
      </c>
      <c r="I545" s="341"/>
      <c r="J545" s="332"/>
      <c r="K545" s="332"/>
      <c r="L545" s="332">
        <f t="shared" si="78"/>
        <v>115</v>
      </c>
      <c r="M545" s="443">
        <f t="shared" si="79"/>
        <v>11</v>
      </c>
    </row>
    <row r="546" spans="2:13">
      <c r="B546" s="1435"/>
      <c r="C546" s="1428" t="s">
        <v>310</v>
      </c>
      <c r="D546" s="340" t="s">
        <v>405</v>
      </c>
      <c r="E546" s="340">
        <v>123</v>
      </c>
      <c r="F546" s="340">
        <v>3</v>
      </c>
      <c r="G546" s="340">
        <v>5</v>
      </c>
      <c r="H546" s="340">
        <v>-4</v>
      </c>
      <c r="I546" s="491"/>
      <c r="J546" s="340"/>
      <c r="K546" s="340"/>
      <c r="L546" s="340">
        <f t="shared" si="78"/>
        <v>127</v>
      </c>
      <c r="M546" s="438">
        <f t="shared" si="79"/>
        <v>19</v>
      </c>
    </row>
    <row r="547" spans="2:13">
      <c r="B547" s="1435"/>
      <c r="C547" s="1429"/>
      <c r="D547" s="336" t="s">
        <v>308</v>
      </c>
      <c r="E547" s="336">
        <v>119</v>
      </c>
      <c r="F547" s="336">
        <v>3</v>
      </c>
      <c r="G547" s="336">
        <v>5</v>
      </c>
      <c r="H547" s="336">
        <v>-4</v>
      </c>
      <c r="I547" s="336"/>
      <c r="J547" s="336"/>
      <c r="K547" s="336"/>
      <c r="L547" s="336">
        <f t="shared" si="78"/>
        <v>123</v>
      </c>
      <c r="M547" s="374">
        <f t="shared" si="79"/>
        <v>17</v>
      </c>
    </row>
    <row r="548" spans="2:13" ht="17.25" thickBot="1">
      <c r="B548" s="1436"/>
      <c r="C548" s="1409"/>
      <c r="D548" s="496" t="s">
        <v>438</v>
      </c>
      <c r="E548" s="496">
        <f>E547-20</f>
        <v>99</v>
      </c>
      <c r="F548" s="496">
        <v>3</v>
      </c>
      <c r="G548" s="496">
        <v>5</v>
      </c>
      <c r="H548" s="496">
        <v>-4</v>
      </c>
      <c r="I548" s="465"/>
      <c r="J548" s="496"/>
      <c r="K548" s="496"/>
      <c r="L548" s="496">
        <f t="shared" si="78"/>
        <v>103</v>
      </c>
      <c r="M548" s="443">
        <f t="shared" si="79"/>
        <v>12</v>
      </c>
    </row>
    <row r="549" spans="2:13">
      <c r="B549" s="1375" t="s">
        <v>312</v>
      </c>
      <c r="C549" s="1428" t="s">
        <v>311</v>
      </c>
      <c r="D549" s="340" t="s">
        <v>405</v>
      </c>
      <c r="E549" s="340">
        <f t="shared" ref="E549:E553" si="80">E543</f>
        <v>136</v>
      </c>
      <c r="F549" s="340"/>
      <c r="G549" s="340">
        <v>5</v>
      </c>
      <c r="H549" s="340">
        <v>-4</v>
      </c>
      <c r="I549" s="340"/>
      <c r="J549" s="340"/>
      <c r="K549" s="482">
        <v>-3</v>
      </c>
      <c r="L549" s="340">
        <f t="shared" si="78"/>
        <v>134</v>
      </c>
      <c r="M549" s="367">
        <f t="shared" si="79"/>
        <v>20</v>
      </c>
    </row>
    <row r="550" spans="2:13">
      <c r="B550" s="1427"/>
      <c r="C550" s="1429"/>
      <c r="D550" s="336" t="s">
        <v>308</v>
      </c>
      <c r="E550" s="336">
        <f t="shared" si="80"/>
        <v>131</v>
      </c>
      <c r="F550" s="336"/>
      <c r="G550" s="336">
        <v>5</v>
      </c>
      <c r="H550" s="336">
        <v>-4</v>
      </c>
      <c r="I550" s="336"/>
      <c r="J550" s="336"/>
      <c r="K550" s="483">
        <v>-3</v>
      </c>
      <c r="L550" s="336">
        <f t="shared" si="78"/>
        <v>129</v>
      </c>
      <c r="M550" s="374">
        <f t="shared" si="79"/>
        <v>17</v>
      </c>
    </row>
    <row r="551" spans="2:13" ht="17.25" thickBot="1">
      <c r="B551" s="1427"/>
      <c r="C551" s="1409"/>
      <c r="D551" s="496" t="s">
        <v>438</v>
      </c>
      <c r="E551" s="496">
        <f>E550-20</f>
        <v>111</v>
      </c>
      <c r="F551" s="496"/>
      <c r="G551" s="496">
        <v>5</v>
      </c>
      <c r="H551" s="496">
        <v>-4</v>
      </c>
      <c r="I551" s="496"/>
      <c r="J551" s="496"/>
      <c r="K551" s="502">
        <v>-3</v>
      </c>
      <c r="L551" s="496">
        <f t="shared" si="78"/>
        <v>109</v>
      </c>
      <c r="M551" s="503">
        <f t="shared" si="79"/>
        <v>12</v>
      </c>
    </row>
    <row r="552" spans="2:13">
      <c r="B552" s="1427"/>
      <c r="C552" s="1428" t="s">
        <v>310</v>
      </c>
      <c r="D552" s="340" t="s">
        <v>405</v>
      </c>
      <c r="E552" s="340">
        <f t="shared" si="80"/>
        <v>123</v>
      </c>
      <c r="F552" s="340"/>
      <c r="G552" s="340">
        <v>5</v>
      </c>
      <c r="H552" s="340">
        <v>-4</v>
      </c>
      <c r="I552" s="340"/>
      <c r="J552" s="340"/>
      <c r="K552" s="482">
        <v>-3</v>
      </c>
      <c r="L552" s="340">
        <f t="shared" si="78"/>
        <v>121</v>
      </c>
      <c r="M552" s="367">
        <f t="shared" si="79"/>
        <v>20</v>
      </c>
    </row>
    <row r="553" spans="2:13">
      <c r="B553" s="1427"/>
      <c r="C553" s="1429"/>
      <c r="D553" s="336" t="s">
        <v>308</v>
      </c>
      <c r="E553" s="336">
        <f t="shared" si="80"/>
        <v>119</v>
      </c>
      <c r="F553" s="336"/>
      <c r="G553" s="336">
        <v>5</v>
      </c>
      <c r="H553" s="336">
        <v>-4</v>
      </c>
      <c r="I553" s="336"/>
      <c r="J553" s="336"/>
      <c r="K553" s="483">
        <v>-3</v>
      </c>
      <c r="L553" s="336">
        <f t="shared" si="78"/>
        <v>117</v>
      </c>
      <c r="M553" s="374">
        <f t="shared" si="79"/>
        <v>18</v>
      </c>
    </row>
    <row r="554" spans="2:13" ht="17.25" thickBot="1">
      <c r="B554" s="1376"/>
      <c r="C554" s="1430"/>
      <c r="D554" s="332" t="s">
        <v>438</v>
      </c>
      <c r="E554" s="332">
        <f>E553-20</f>
        <v>99</v>
      </c>
      <c r="F554" s="332"/>
      <c r="G554" s="332">
        <v>5</v>
      </c>
      <c r="H554" s="332">
        <v>-4</v>
      </c>
      <c r="I554" s="332"/>
      <c r="J554" s="332"/>
      <c r="K554" s="484">
        <v>-3</v>
      </c>
      <c r="L554" s="332">
        <f t="shared" si="78"/>
        <v>97</v>
      </c>
      <c r="M554" s="501">
        <f t="shared" si="79"/>
        <v>13</v>
      </c>
    </row>
    <row r="557" spans="2:13" ht="17.25" thickBot="1">
      <c r="B557" s="363">
        <v>46009</v>
      </c>
      <c r="C557" s="1440"/>
      <c r="D557" s="1440"/>
      <c r="E557" s="1440"/>
      <c r="F557" s="1440"/>
      <c r="G557" s="1440"/>
      <c r="H557" s="1440"/>
      <c r="I557" s="1440"/>
    </row>
    <row r="558" spans="2:13" ht="21" thickBot="1">
      <c r="B558" s="1441" t="s">
        <v>322</v>
      </c>
      <c r="C558" s="1442"/>
      <c r="D558" s="1443"/>
      <c r="E558" s="427" t="s">
        <v>319</v>
      </c>
      <c r="F558" s="371" t="s">
        <v>318</v>
      </c>
      <c r="G558" s="371" t="s">
        <v>317</v>
      </c>
      <c r="H558" s="371" t="s">
        <v>316</v>
      </c>
      <c r="I558" s="354" t="s">
        <v>409</v>
      </c>
      <c r="J558" s="354"/>
      <c r="K558" s="460" t="s">
        <v>432</v>
      </c>
      <c r="L558" s="371" t="s">
        <v>315</v>
      </c>
      <c r="M558" s="434" t="s">
        <v>410</v>
      </c>
    </row>
    <row r="559" spans="2:13" ht="17.25" thickBot="1">
      <c r="B559" s="1426" t="s">
        <v>313</v>
      </c>
      <c r="C559" s="1428" t="s">
        <v>311</v>
      </c>
      <c r="D559" s="340" t="s">
        <v>405</v>
      </c>
      <c r="E559" s="340">
        <f>E560+2</f>
        <v>84</v>
      </c>
      <c r="F559" s="340">
        <v>7</v>
      </c>
      <c r="G559" s="340">
        <v>5</v>
      </c>
      <c r="H559" s="340">
        <v>26</v>
      </c>
      <c r="I559" s="340">
        <v>10</v>
      </c>
      <c r="J559" s="340"/>
      <c r="K559" s="340"/>
      <c r="L559" s="430">
        <f>SUM(E559:K559)</f>
        <v>132</v>
      </c>
      <c r="M559" s="438">
        <f>L559-L588</f>
        <v>-4</v>
      </c>
    </row>
    <row r="560" spans="2:13" ht="17.25" thickBot="1">
      <c r="B560" s="1427"/>
      <c r="C560" s="1429"/>
      <c r="D560" s="557" t="s">
        <v>308</v>
      </c>
      <c r="E560" s="336">
        <v>82</v>
      </c>
      <c r="F560" s="336">
        <v>7</v>
      </c>
      <c r="G560" s="336">
        <v>5</v>
      </c>
      <c r="H560" s="336">
        <f>H559</f>
        <v>26</v>
      </c>
      <c r="I560" s="340">
        <v>10</v>
      </c>
      <c r="J560" s="336"/>
      <c r="K560" s="336"/>
      <c r="L560" s="429">
        <f t="shared" ref="L560:L570" si="81">SUM(E560:K560)</f>
        <v>130</v>
      </c>
      <c r="M560" s="374">
        <f t="shared" ref="M560:M570" si="82">L560-L589</f>
        <v>-1</v>
      </c>
    </row>
    <row r="561" spans="2:13" ht="17.25" thickBot="1">
      <c r="B561" s="1427"/>
      <c r="C561" s="1430"/>
      <c r="D561" s="332" t="s">
        <v>364</v>
      </c>
      <c r="E561" s="332">
        <f>E560-15</f>
        <v>67</v>
      </c>
      <c r="F561" s="332">
        <v>7</v>
      </c>
      <c r="G561" s="332">
        <v>5</v>
      </c>
      <c r="H561" s="332">
        <f>H559</f>
        <v>26</v>
      </c>
      <c r="I561" s="340">
        <v>10</v>
      </c>
      <c r="J561" s="332"/>
      <c r="K561" s="332"/>
      <c r="L561" s="431">
        <f t="shared" si="81"/>
        <v>115</v>
      </c>
      <c r="M561" s="440">
        <f t="shared" si="82"/>
        <v>4</v>
      </c>
    </row>
    <row r="562" spans="2:13" ht="17.25" thickBot="1">
      <c r="B562" s="1427"/>
      <c r="C562" s="1428" t="s">
        <v>310</v>
      </c>
      <c r="D562" s="340" t="s">
        <v>405</v>
      </c>
      <c r="E562" s="340">
        <f>E563+2</f>
        <v>72</v>
      </c>
      <c r="F562" s="340">
        <v>7</v>
      </c>
      <c r="G562" s="340">
        <v>5</v>
      </c>
      <c r="H562" s="340">
        <v>26</v>
      </c>
      <c r="I562" s="340">
        <v>10</v>
      </c>
      <c r="J562" s="340"/>
      <c r="K562" s="340"/>
      <c r="L562" s="430">
        <f t="shared" si="81"/>
        <v>120</v>
      </c>
      <c r="M562" s="438">
        <f t="shared" si="82"/>
        <v>-3</v>
      </c>
    </row>
    <row r="563" spans="2:13" ht="17.25" thickBot="1">
      <c r="B563" s="1427"/>
      <c r="C563" s="1429"/>
      <c r="D563" s="557" t="s">
        <v>308</v>
      </c>
      <c r="E563" s="336">
        <v>70</v>
      </c>
      <c r="F563" s="336">
        <v>7</v>
      </c>
      <c r="G563" s="336">
        <v>5</v>
      </c>
      <c r="H563" s="336">
        <f>H562</f>
        <v>26</v>
      </c>
      <c r="I563" s="340">
        <v>10</v>
      </c>
      <c r="J563" s="336"/>
      <c r="K563" s="336"/>
      <c r="L563" s="429">
        <f t="shared" si="81"/>
        <v>118</v>
      </c>
      <c r="M563" s="374">
        <f t="shared" si="82"/>
        <v>-1</v>
      </c>
    </row>
    <row r="564" spans="2:13" ht="17.25" thickBot="1">
      <c r="B564" s="1376"/>
      <c r="C564" s="1430"/>
      <c r="D564" s="332" t="s">
        <v>364</v>
      </c>
      <c r="E564" s="332">
        <f>E563-15</f>
        <v>55</v>
      </c>
      <c r="F564" s="332">
        <v>7</v>
      </c>
      <c r="G564" s="332">
        <v>5</v>
      </c>
      <c r="H564" s="332">
        <f>H562</f>
        <v>26</v>
      </c>
      <c r="I564" s="340">
        <v>10</v>
      </c>
      <c r="J564" s="332"/>
      <c r="K564" s="332"/>
      <c r="L564" s="431">
        <f t="shared" si="81"/>
        <v>103</v>
      </c>
      <c r="M564" s="439">
        <f t="shared" si="82"/>
        <v>4</v>
      </c>
    </row>
    <row r="565" spans="2:13" ht="17.25" thickBot="1">
      <c r="B565" s="1375" t="s">
        <v>312</v>
      </c>
      <c r="C565" s="1428" t="s">
        <v>311</v>
      </c>
      <c r="D565" s="340" t="s">
        <v>405</v>
      </c>
      <c r="E565" s="340">
        <f>E566+2</f>
        <v>84</v>
      </c>
      <c r="F565" s="340"/>
      <c r="G565" s="340">
        <v>5</v>
      </c>
      <c r="H565" s="340">
        <v>26</v>
      </c>
      <c r="I565" s="340">
        <v>10</v>
      </c>
      <c r="J565" s="491"/>
      <c r="K565" s="492">
        <v>-4</v>
      </c>
      <c r="L565" s="493">
        <f t="shared" si="81"/>
        <v>121</v>
      </c>
      <c r="M565" s="438">
        <f t="shared" si="82"/>
        <v>-8</v>
      </c>
    </row>
    <row r="566" spans="2:13" ht="17.25" thickBot="1">
      <c r="B566" s="1427"/>
      <c r="C566" s="1429"/>
      <c r="D566" s="557" t="s">
        <v>308</v>
      </c>
      <c r="E566" s="336">
        <v>82</v>
      </c>
      <c r="F566" s="336"/>
      <c r="G566" s="336">
        <v>5</v>
      </c>
      <c r="H566" s="336">
        <f>H565</f>
        <v>26</v>
      </c>
      <c r="I566" s="340">
        <v>10</v>
      </c>
      <c r="J566" s="336"/>
      <c r="K566" s="483">
        <v>-4</v>
      </c>
      <c r="L566" s="429">
        <f t="shared" si="81"/>
        <v>119</v>
      </c>
      <c r="M566" s="374">
        <f t="shared" si="82"/>
        <v>-5</v>
      </c>
    </row>
    <row r="567" spans="2:13" ht="17.25" thickBot="1">
      <c r="B567" s="1427"/>
      <c r="C567" s="1430"/>
      <c r="D567" s="332" t="s">
        <v>364</v>
      </c>
      <c r="E567" s="332">
        <f>E566-15</f>
        <v>67</v>
      </c>
      <c r="F567" s="332"/>
      <c r="G567" s="332">
        <v>5</v>
      </c>
      <c r="H567" s="332">
        <f>H565</f>
        <v>26</v>
      </c>
      <c r="I567" s="340">
        <v>10</v>
      </c>
      <c r="J567" s="341"/>
      <c r="K567" s="494">
        <v>-4</v>
      </c>
      <c r="L567" s="495">
        <f t="shared" si="81"/>
        <v>104</v>
      </c>
      <c r="M567" s="440">
        <f t="shared" si="82"/>
        <v>0</v>
      </c>
    </row>
    <row r="568" spans="2:13" ht="17.25" thickBot="1">
      <c r="B568" s="1427"/>
      <c r="C568" s="1428" t="s">
        <v>310</v>
      </c>
      <c r="D568" s="340" t="s">
        <v>405</v>
      </c>
      <c r="E568" s="340">
        <f>E569+2</f>
        <v>72</v>
      </c>
      <c r="F568" s="340"/>
      <c r="G568" s="340">
        <v>5</v>
      </c>
      <c r="H568" s="340">
        <v>26</v>
      </c>
      <c r="I568" s="340">
        <v>10</v>
      </c>
      <c r="J568" s="491"/>
      <c r="K568" s="492">
        <v>-4</v>
      </c>
      <c r="L568" s="493">
        <f t="shared" si="81"/>
        <v>109</v>
      </c>
      <c r="M568" s="438">
        <f t="shared" si="82"/>
        <v>-7</v>
      </c>
    </row>
    <row r="569" spans="2:13" ht="17.25" thickBot="1">
      <c r="B569" s="1427"/>
      <c r="C569" s="1429"/>
      <c r="D569" s="557" t="s">
        <v>308</v>
      </c>
      <c r="E569" s="336">
        <v>70</v>
      </c>
      <c r="F569" s="336"/>
      <c r="G569" s="336">
        <v>5</v>
      </c>
      <c r="H569" s="336">
        <f>H568</f>
        <v>26</v>
      </c>
      <c r="I569" s="340">
        <v>10</v>
      </c>
      <c r="J569" s="336"/>
      <c r="K569" s="483">
        <v>-4</v>
      </c>
      <c r="L569" s="429">
        <f t="shared" si="81"/>
        <v>107</v>
      </c>
      <c r="M569" s="374">
        <f t="shared" si="82"/>
        <v>-5</v>
      </c>
    </row>
    <row r="570" spans="2:13" ht="17.25" thickBot="1">
      <c r="B570" s="1376"/>
      <c r="C570" s="1430"/>
      <c r="D570" s="332" t="s">
        <v>364</v>
      </c>
      <c r="E570" s="332">
        <f>E569-15</f>
        <v>55</v>
      </c>
      <c r="F570" s="332"/>
      <c r="G570" s="332">
        <v>5</v>
      </c>
      <c r="H570" s="332">
        <f>H568</f>
        <v>26</v>
      </c>
      <c r="I570" s="340">
        <v>10</v>
      </c>
      <c r="J570" s="498"/>
      <c r="K570" s="500">
        <v>-4</v>
      </c>
      <c r="L570" s="495">
        <f t="shared" si="81"/>
        <v>92</v>
      </c>
      <c r="M570" s="440">
        <f t="shared" si="82"/>
        <v>0</v>
      </c>
    </row>
    <row r="572" spans="2:13" ht="17.25" thickBot="1">
      <c r="B572" s="1440" t="s">
        <v>365</v>
      </c>
      <c r="C572" s="1440"/>
      <c r="D572" s="1440"/>
      <c r="E572" s="1440"/>
      <c r="F572" s="1440"/>
      <c r="G572" s="1440"/>
      <c r="H572" s="1440"/>
    </row>
    <row r="573" spans="2:13" ht="21" thickBot="1">
      <c r="B573" s="1431" t="s">
        <v>320</v>
      </c>
      <c r="C573" s="1432"/>
      <c r="D573" s="1433"/>
      <c r="E573" s="433" t="s">
        <v>319</v>
      </c>
      <c r="F573" s="354" t="s">
        <v>318</v>
      </c>
      <c r="G573" s="354" t="s">
        <v>317</v>
      </c>
      <c r="H573" s="354" t="s">
        <v>316</v>
      </c>
      <c r="I573" s="354" t="s">
        <v>409</v>
      </c>
      <c r="J573" s="460" t="s">
        <v>313</v>
      </c>
      <c r="K573" s="460" t="s">
        <v>432</v>
      </c>
      <c r="L573" s="460" t="s">
        <v>315</v>
      </c>
      <c r="M573" s="464" t="s">
        <v>410</v>
      </c>
    </row>
    <row r="574" spans="2:13" ht="17.25" thickBot="1">
      <c r="B574" s="1372" t="s">
        <v>313</v>
      </c>
      <c r="C574" s="1428" t="s">
        <v>311</v>
      </c>
      <c r="D574" s="340" t="s">
        <v>405</v>
      </c>
      <c r="E574" s="340">
        <v>85</v>
      </c>
      <c r="F574" s="340">
        <v>7</v>
      </c>
      <c r="G574" s="340">
        <v>5</v>
      </c>
      <c r="H574" s="340">
        <v>30</v>
      </c>
      <c r="I574" s="340">
        <v>5</v>
      </c>
      <c r="J574" s="340"/>
      <c r="K574" s="339"/>
      <c r="L574" s="340">
        <f t="shared" ref="L574:L585" si="83">SUM(E574:K574)</f>
        <v>132</v>
      </c>
      <c r="M574" s="462">
        <f t="shared" ref="M574:M585" si="84">L574-L588</f>
        <v>-4</v>
      </c>
    </row>
    <row r="575" spans="2:13">
      <c r="B575" s="1373"/>
      <c r="C575" s="1429"/>
      <c r="D575" s="336" t="s">
        <v>308</v>
      </c>
      <c r="E575" s="336">
        <v>83</v>
      </c>
      <c r="F575" s="336">
        <v>7</v>
      </c>
      <c r="G575" s="336">
        <v>5</v>
      </c>
      <c r="H575" s="340">
        <v>30</v>
      </c>
      <c r="I575" s="336">
        <v>5</v>
      </c>
      <c r="J575" s="336"/>
      <c r="K575" s="335"/>
      <c r="L575" s="429">
        <f t="shared" si="83"/>
        <v>130</v>
      </c>
      <c r="M575" s="462">
        <f t="shared" si="84"/>
        <v>-1</v>
      </c>
    </row>
    <row r="576" spans="2:13" ht="17.25" thickBot="1">
      <c r="B576" s="1373"/>
      <c r="C576" s="1430"/>
      <c r="D576" s="332" t="s">
        <v>493</v>
      </c>
      <c r="E576" s="332">
        <v>45</v>
      </c>
      <c r="F576" s="332">
        <v>7</v>
      </c>
      <c r="G576" s="332">
        <v>5</v>
      </c>
      <c r="H576" s="332">
        <v>10</v>
      </c>
      <c r="I576" s="332">
        <v>5</v>
      </c>
      <c r="J576" s="332"/>
      <c r="K576" s="331"/>
      <c r="L576" s="431">
        <f t="shared" si="83"/>
        <v>72</v>
      </c>
      <c r="M576" s="463">
        <f t="shared" si="84"/>
        <v>-39</v>
      </c>
    </row>
    <row r="577" spans="2:13" ht="17.25" thickBot="1">
      <c r="B577" s="1373"/>
      <c r="C577" s="1428" t="s">
        <v>310</v>
      </c>
      <c r="D577" s="340" t="s">
        <v>405</v>
      </c>
      <c r="E577" s="340">
        <v>70</v>
      </c>
      <c r="F577" s="340">
        <v>7</v>
      </c>
      <c r="G577" s="340">
        <v>5</v>
      </c>
      <c r="H577" s="340">
        <v>30</v>
      </c>
      <c r="I577" s="340">
        <v>5</v>
      </c>
      <c r="J577" s="496"/>
      <c r="K577" s="497"/>
      <c r="L577" s="430">
        <f t="shared" si="83"/>
        <v>117</v>
      </c>
      <c r="M577" s="461">
        <f t="shared" si="84"/>
        <v>-6</v>
      </c>
    </row>
    <row r="578" spans="2:13">
      <c r="B578" s="1373"/>
      <c r="C578" s="1429"/>
      <c r="D578" s="336" t="s">
        <v>308</v>
      </c>
      <c r="E578" s="336">
        <v>68</v>
      </c>
      <c r="F578" s="336">
        <v>7</v>
      </c>
      <c r="G578" s="336">
        <v>5</v>
      </c>
      <c r="H578" s="340">
        <v>30</v>
      </c>
      <c r="I578" s="336">
        <v>5</v>
      </c>
      <c r="J578" s="336"/>
      <c r="K578" s="336"/>
      <c r="L578" s="429">
        <f t="shared" si="83"/>
        <v>115</v>
      </c>
      <c r="M578" s="462">
        <f t="shared" si="84"/>
        <v>-4</v>
      </c>
    </row>
    <row r="579" spans="2:13" ht="17.25" thickBot="1">
      <c r="B579" s="1374"/>
      <c r="C579" s="1430"/>
      <c r="D579" s="332" t="s">
        <v>493</v>
      </c>
      <c r="E579" s="332">
        <v>30</v>
      </c>
      <c r="F579" s="332">
        <v>7</v>
      </c>
      <c r="G579" s="332">
        <v>5</v>
      </c>
      <c r="H579" s="332">
        <v>10</v>
      </c>
      <c r="I579" s="332">
        <v>5</v>
      </c>
      <c r="J579" s="498"/>
      <c r="K579" s="499"/>
      <c r="L579" s="431">
        <f t="shared" si="83"/>
        <v>57</v>
      </c>
      <c r="M579" s="463">
        <f t="shared" si="84"/>
        <v>-42</v>
      </c>
    </row>
    <row r="580" spans="2:13" ht="17.25" thickBot="1">
      <c r="B580" s="1434" t="s">
        <v>312</v>
      </c>
      <c r="C580" s="1428" t="s">
        <v>311</v>
      </c>
      <c r="D580" s="340" t="s">
        <v>405</v>
      </c>
      <c r="E580" s="340">
        <f t="shared" ref="E580:E585" si="85">E574</f>
        <v>85</v>
      </c>
      <c r="F580" s="340"/>
      <c r="G580" s="340">
        <v>5</v>
      </c>
      <c r="H580" s="340">
        <v>30</v>
      </c>
      <c r="I580" s="340">
        <v>5</v>
      </c>
      <c r="J580" s="340"/>
      <c r="K580" s="482">
        <v>-5</v>
      </c>
      <c r="L580" s="430">
        <f t="shared" si="83"/>
        <v>120</v>
      </c>
      <c r="M580" s="461">
        <f t="shared" si="84"/>
        <v>-9</v>
      </c>
    </row>
    <row r="581" spans="2:13" ht="17.25" thickBot="1">
      <c r="B581" s="1435"/>
      <c r="C581" s="1429"/>
      <c r="D581" s="336" t="s">
        <v>308</v>
      </c>
      <c r="E581" s="340">
        <f t="shared" si="85"/>
        <v>83</v>
      </c>
      <c r="F581" s="336"/>
      <c r="G581" s="336">
        <v>5</v>
      </c>
      <c r="H581" s="340">
        <v>30</v>
      </c>
      <c r="I581" s="336">
        <v>5</v>
      </c>
      <c r="J581" s="336"/>
      <c r="K581" s="483">
        <v>-5</v>
      </c>
      <c r="L581" s="429">
        <f t="shared" si="83"/>
        <v>118</v>
      </c>
      <c r="M581" s="462">
        <f t="shared" si="84"/>
        <v>-6</v>
      </c>
    </row>
    <row r="582" spans="2:13" ht="17.25" thickBot="1">
      <c r="B582" s="1435"/>
      <c r="C582" s="1430"/>
      <c r="D582" s="332" t="s">
        <v>494</v>
      </c>
      <c r="E582" s="340">
        <f t="shared" si="85"/>
        <v>45</v>
      </c>
      <c r="F582" s="332"/>
      <c r="G582" s="332">
        <v>5</v>
      </c>
      <c r="H582" s="332">
        <v>10</v>
      </c>
      <c r="I582" s="332">
        <v>5</v>
      </c>
      <c r="J582" s="332"/>
      <c r="K582" s="484">
        <v>-5</v>
      </c>
      <c r="L582" s="431">
        <f t="shared" si="83"/>
        <v>60</v>
      </c>
      <c r="M582" s="463">
        <f t="shared" si="84"/>
        <v>-44</v>
      </c>
    </row>
    <row r="583" spans="2:13" ht="17.25" thickBot="1">
      <c r="B583" s="1435"/>
      <c r="C583" s="1428" t="s">
        <v>310</v>
      </c>
      <c r="D583" s="340" t="s">
        <v>405</v>
      </c>
      <c r="E583" s="340">
        <f t="shared" si="85"/>
        <v>70</v>
      </c>
      <c r="F583" s="340"/>
      <c r="G583" s="340">
        <v>5</v>
      </c>
      <c r="H583" s="340">
        <v>30</v>
      </c>
      <c r="I583" s="340">
        <v>5</v>
      </c>
      <c r="J583" s="340"/>
      <c r="K583" s="482">
        <v>-5</v>
      </c>
      <c r="L583" s="430">
        <f t="shared" si="83"/>
        <v>105</v>
      </c>
      <c r="M583" s="461">
        <f t="shared" si="84"/>
        <v>-11</v>
      </c>
    </row>
    <row r="584" spans="2:13" ht="17.25" thickBot="1">
      <c r="B584" s="1435"/>
      <c r="C584" s="1429"/>
      <c r="D584" s="336" t="s">
        <v>308</v>
      </c>
      <c r="E584" s="340">
        <f t="shared" si="85"/>
        <v>68</v>
      </c>
      <c r="F584" s="336"/>
      <c r="G584" s="336">
        <v>5</v>
      </c>
      <c r="H584" s="340">
        <v>30</v>
      </c>
      <c r="I584" s="336">
        <v>5</v>
      </c>
      <c r="J584" s="336"/>
      <c r="K584" s="483">
        <v>-5</v>
      </c>
      <c r="L584" s="429">
        <f t="shared" si="83"/>
        <v>103</v>
      </c>
      <c r="M584" s="462">
        <f t="shared" si="84"/>
        <v>-9</v>
      </c>
    </row>
    <row r="585" spans="2:13" ht="17.25" thickBot="1">
      <c r="B585" s="1436"/>
      <c r="C585" s="1430"/>
      <c r="D585" s="332" t="s">
        <v>494</v>
      </c>
      <c r="E585" s="489">
        <f t="shared" si="85"/>
        <v>30</v>
      </c>
      <c r="F585" s="332"/>
      <c r="G585" s="332">
        <v>5</v>
      </c>
      <c r="H585" s="332">
        <v>10</v>
      </c>
      <c r="I585" s="332">
        <v>5</v>
      </c>
      <c r="J585" s="332"/>
      <c r="K585" s="484">
        <v>-5</v>
      </c>
      <c r="L585" s="431">
        <f t="shared" si="83"/>
        <v>45</v>
      </c>
      <c r="M585" s="463">
        <f t="shared" si="84"/>
        <v>-47</v>
      </c>
    </row>
    <row r="586" spans="2:13" ht="17.25" thickBot="1"/>
    <row r="587" spans="2:13" ht="21" thickBot="1">
      <c r="B587" s="1437" t="s">
        <v>404</v>
      </c>
      <c r="C587" s="1438"/>
      <c r="D587" s="1439"/>
      <c r="E587" s="433" t="s">
        <v>319</v>
      </c>
      <c r="F587" s="354" t="s">
        <v>318</v>
      </c>
      <c r="G587" s="354" t="s">
        <v>317</v>
      </c>
      <c r="H587" s="354" t="s">
        <v>406</v>
      </c>
      <c r="I587" s="466" t="s">
        <v>431</v>
      </c>
      <c r="J587" s="354"/>
      <c r="K587" s="460" t="s">
        <v>432</v>
      </c>
      <c r="L587" s="354" t="s">
        <v>315</v>
      </c>
      <c r="M587" s="435" t="s">
        <v>416</v>
      </c>
    </row>
    <row r="588" spans="2:13">
      <c r="B588" s="1434" t="s">
        <v>313</v>
      </c>
      <c r="C588" s="1428" t="s">
        <v>311</v>
      </c>
      <c r="D588" s="340" t="s">
        <v>405</v>
      </c>
      <c r="E588" s="340">
        <v>128</v>
      </c>
      <c r="F588" s="340">
        <v>7</v>
      </c>
      <c r="G588" s="340">
        <v>5</v>
      </c>
      <c r="H588" s="340">
        <v>-4</v>
      </c>
      <c r="I588" s="491"/>
      <c r="J588" s="340"/>
      <c r="K588" s="340"/>
      <c r="L588" s="340">
        <f>SUM(E588:K588)</f>
        <v>136</v>
      </c>
      <c r="M588" s="438">
        <f>L588-L559</f>
        <v>4</v>
      </c>
    </row>
    <row r="589" spans="2:13" ht="21" customHeight="1">
      <c r="B589" s="1435"/>
      <c r="C589" s="1429"/>
      <c r="D589" s="336" t="s">
        <v>308</v>
      </c>
      <c r="E589" s="336">
        <v>123</v>
      </c>
      <c r="F589" s="336">
        <v>7</v>
      </c>
      <c r="G589" s="336">
        <v>5</v>
      </c>
      <c r="H589" s="336">
        <v>-4</v>
      </c>
      <c r="I589" s="336"/>
      <c r="J589" s="336"/>
      <c r="K589" s="336"/>
      <c r="L589" s="336">
        <f t="shared" ref="L589:L599" si="86">SUM(E589:K589)</f>
        <v>131</v>
      </c>
      <c r="M589" s="374">
        <f t="shared" ref="M589:M599" si="87">L589-L560</f>
        <v>1</v>
      </c>
    </row>
    <row r="590" spans="2:13" ht="17.25" thickBot="1">
      <c r="B590" s="1435"/>
      <c r="C590" s="1430"/>
      <c r="D590" s="332" t="s">
        <v>438</v>
      </c>
      <c r="E590" s="332">
        <f>E589-20</f>
        <v>103</v>
      </c>
      <c r="F590" s="332">
        <v>7</v>
      </c>
      <c r="G590" s="332">
        <v>5</v>
      </c>
      <c r="H590" s="332">
        <v>-4</v>
      </c>
      <c r="I590" s="341"/>
      <c r="J590" s="332"/>
      <c r="K590" s="332"/>
      <c r="L590" s="332">
        <f t="shared" si="86"/>
        <v>111</v>
      </c>
      <c r="M590" s="443">
        <f t="shared" si="87"/>
        <v>-4</v>
      </c>
    </row>
    <row r="591" spans="2:13">
      <c r="B591" s="1435"/>
      <c r="C591" s="1428" t="s">
        <v>310</v>
      </c>
      <c r="D591" s="340" t="s">
        <v>405</v>
      </c>
      <c r="E591" s="340">
        <v>115</v>
      </c>
      <c r="F591" s="340">
        <v>7</v>
      </c>
      <c r="G591" s="340">
        <v>5</v>
      </c>
      <c r="H591" s="340">
        <v>-4</v>
      </c>
      <c r="I591" s="491"/>
      <c r="J591" s="340"/>
      <c r="K591" s="340"/>
      <c r="L591" s="340">
        <f t="shared" si="86"/>
        <v>123</v>
      </c>
      <c r="M591" s="438">
        <f t="shared" si="87"/>
        <v>3</v>
      </c>
    </row>
    <row r="592" spans="2:13">
      <c r="B592" s="1435"/>
      <c r="C592" s="1429"/>
      <c r="D592" s="336" t="s">
        <v>308</v>
      </c>
      <c r="E592" s="336">
        <v>111</v>
      </c>
      <c r="F592" s="336">
        <v>7</v>
      </c>
      <c r="G592" s="336">
        <v>5</v>
      </c>
      <c r="H592" s="336">
        <v>-4</v>
      </c>
      <c r="I592" s="336"/>
      <c r="J592" s="336"/>
      <c r="K592" s="336"/>
      <c r="L592" s="336">
        <f t="shared" si="86"/>
        <v>119</v>
      </c>
      <c r="M592" s="374">
        <f t="shared" si="87"/>
        <v>1</v>
      </c>
    </row>
    <row r="593" spans="2:13" ht="17.25" thickBot="1">
      <c r="B593" s="1436"/>
      <c r="C593" s="1409"/>
      <c r="D593" s="496" t="s">
        <v>438</v>
      </c>
      <c r="E593" s="496">
        <f>E592-20</f>
        <v>91</v>
      </c>
      <c r="F593" s="496">
        <v>7</v>
      </c>
      <c r="G593" s="496">
        <v>5</v>
      </c>
      <c r="H593" s="496">
        <v>-4</v>
      </c>
      <c r="I593" s="465"/>
      <c r="J593" s="496"/>
      <c r="K593" s="496"/>
      <c r="L593" s="496">
        <f t="shared" si="86"/>
        <v>99</v>
      </c>
      <c r="M593" s="443">
        <f t="shared" si="87"/>
        <v>-4</v>
      </c>
    </row>
    <row r="594" spans="2:13">
      <c r="B594" s="1426" t="s">
        <v>312</v>
      </c>
      <c r="C594" s="1428" t="s">
        <v>311</v>
      </c>
      <c r="D594" s="340" t="s">
        <v>405</v>
      </c>
      <c r="E594" s="340">
        <f t="shared" ref="E594:E598" si="88">E588</f>
        <v>128</v>
      </c>
      <c r="F594" s="340"/>
      <c r="G594" s="340">
        <v>5</v>
      </c>
      <c r="H594" s="340">
        <v>-4</v>
      </c>
      <c r="I594" s="340"/>
      <c r="J594" s="340"/>
      <c r="K594" s="482"/>
      <c r="L594" s="340">
        <f t="shared" si="86"/>
        <v>129</v>
      </c>
      <c r="M594" s="367">
        <f t="shared" si="87"/>
        <v>8</v>
      </c>
    </row>
    <row r="595" spans="2:13">
      <c r="B595" s="1427"/>
      <c r="C595" s="1429"/>
      <c r="D595" s="336" t="s">
        <v>308</v>
      </c>
      <c r="E595" s="336">
        <f t="shared" si="88"/>
        <v>123</v>
      </c>
      <c r="F595" s="336"/>
      <c r="G595" s="336">
        <v>5</v>
      </c>
      <c r="H595" s="336">
        <v>-4</v>
      </c>
      <c r="I595" s="336"/>
      <c r="J595" s="336"/>
      <c r="K595" s="483"/>
      <c r="L595" s="336">
        <f t="shared" si="86"/>
        <v>124</v>
      </c>
      <c r="M595" s="374">
        <f t="shared" si="87"/>
        <v>5</v>
      </c>
    </row>
    <row r="596" spans="2:13" ht="17.25" thickBot="1">
      <c r="B596" s="1427"/>
      <c r="C596" s="1409"/>
      <c r="D596" s="496" t="s">
        <v>438</v>
      </c>
      <c r="E596" s="496">
        <f>E595-20</f>
        <v>103</v>
      </c>
      <c r="F596" s="496"/>
      <c r="G596" s="496">
        <v>5</v>
      </c>
      <c r="H596" s="496">
        <v>-4</v>
      </c>
      <c r="I596" s="496"/>
      <c r="J596" s="496"/>
      <c r="K596" s="502"/>
      <c r="L596" s="496">
        <f t="shared" si="86"/>
        <v>104</v>
      </c>
      <c r="M596" s="503">
        <f t="shared" si="87"/>
        <v>0</v>
      </c>
    </row>
    <row r="597" spans="2:13">
      <c r="B597" s="1427"/>
      <c r="C597" s="1428" t="s">
        <v>310</v>
      </c>
      <c r="D597" s="340" t="s">
        <v>405</v>
      </c>
      <c r="E597" s="340">
        <f t="shared" si="88"/>
        <v>115</v>
      </c>
      <c r="F597" s="340"/>
      <c r="G597" s="340">
        <v>5</v>
      </c>
      <c r="H597" s="340">
        <v>-4</v>
      </c>
      <c r="I597" s="340"/>
      <c r="J597" s="340"/>
      <c r="K597" s="482"/>
      <c r="L597" s="340">
        <f t="shared" si="86"/>
        <v>116</v>
      </c>
      <c r="M597" s="367">
        <f t="shared" si="87"/>
        <v>7</v>
      </c>
    </row>
    <row r="598" spans="2:13">
      <c r="B598" s="1427"/>
      <c r="C598" s="1429"/>
      <c r="D598" s="336" t="s">
        <v>308</v>
      </c>
      <c r="E598" s="336">
        <f t="shared" si="88"/>
        <v>111</v>
      </c>
      <c r="F598" s="336"/>
      <c r="G598" s="336">
        <v>5</v>
      </c>
      <c r="H598" s="336">
        <v>-4</v>
      </c>
      <c r="I598" s="336"/>
      <c r="J598" s="336"/>
      <c r="K598" s="483"/>
      <c r="L598" s="336">
        <f t="shared" si="86"/>
        <v>112</v>
      </c>
      <c r="M598" s="374">
        <f t="shared" si="87"/>
        <v>5</v>
      </c>
    </row>
    <row r="599" spans="2:13" ht="17.25" thickBot="1">
      <c r="B599" s="1376"/>
      <c r="C599" s="1430"/>
      <c r="D599" s="332" t="s">
        <v>438</v>
      </c>
      <c r="E599" s="332">
        <f>E598-20</f>
        <v>91</v>
      </c>
      <c r="F599" s="332"/>
      <c r="G599" s="332">
        <v>5</v>
      </c>
      <c r="H599" s="332">
        <v>-4</v>
      </c>
      <c r="I599" s="332"/>
      <c r="J599" s="332"/>
      <c r="K599" s="484"/>
      <c r="L599" s="332">
        <f t="shared" si="86"/>
        <v>92</v>
      </c>
      <c r="M599" s="501">
        <f t="shared" si="87"/>
        <v>0</v>
      </c>
    </row>
    <row r="602" spans="2:13" ht="17.25" thickBot="1">
      <c r="B602" s="363" t="s">
        <v>584</v>
      </c>
      <c r="C602" s="1440"/>
      <c r="D602" s="1440"/>
      <c r="E602" s="1440"/>
      <c r="F602" s="1440"/>
      <c r="G602" s="1440"/>
      <c r="H602" s="1440"/>
      <c r="I602" s="1440"/>
    </row>
    <row r="603" spans="2:13" ht="21" thickBot="1">
      <c r="B603" s="1441" t="s">
        <v>322</v>
      </c>
      <c r="C603" s="1442"/>
      <c r="D603" s="1443"/>
      <c r="E603" s="427" t="s">
        <v>319</v>
      </c>
      <c r="F603" s="371" t="s">
        <v>318</v>
      </c>
      <c r="G603" s="371" t="s">
        <v>317</v>
      </c>
      <c r="H603" s="371" t="s">
        <v>316</v>
      </c>
      <c r="I603" s="371" t="s">
        <v>409</v>
      </c>
      <c r="J603" s="371"/>
      <c r="K603" s="432" t="s">
        <v>432</v>
      </c>
      <c r="L603" s="371" t="s">
        <v>315</v>
      </c>
      <c r="M603" s="434" t="s">
        <v>410</v>
      </c>
    </row>
    <row r="604" spans="2:13">
      <c r="B604" s="1426" t="s">
        <v>313</v>
      </c>
      <c r="C604" s="1428" t="s">
        <v>311</v>
      </c>
      <c r="D604" s="338" t="s">
        <v>405</v>
      </c>
      <c r="E604" s="413">
        <f>E605+2</f>
        <v>81</v>
      </c>
      <c r="F604" s="340">
        <v>7</v>
      </c>
      <c r="G604" s="340">
        <v>5</v>
      </c>
      <c r="H604" s="340">
        <v>56</v>
      </c>
      <c r="I604" s="491"/>
      <c r="J604" s="340"/>
      <c r="K604" s="340"/>
      <c r="L604" s="430">
        <f>SUM(E604:K604)</f>
        <v>149</v>
      </c>
      <c r="M604" s="438">
        <f>L604-L633</f>
        <v>-13</v>
      </c>
    </row>
    <row r="605" spans="2:13">
      <c r="B605" s="1427"/>
      <c r="C605" s="1429"/>
      <c r="D605" s="640" t="s">
        <v>308</v>
      </c>
      <c r="E605" s="411">
        <v>79</v>
      </c>
      <c r="F605" s="336">
        <v>7</v>
      </c>
      <c r="G605" s="336">
        <v>5</v>
      </c>
      <c r="H605" s="336">
        <v>56</v>
      </c>
      <c r="I605" s="336"/>
      <c r="J605" s="336"/>
      <c r="K605" s="336"/>
      <c r="L605" s="429">
        <f t="shared" ref="L605:L615" si="89">SUM(E605:K605)</f>
        <v>147</v>
      </c>
      <c r="M605" s="374">
        <f t="shared" ref="M605:M615" si="90">L605-L634</f>
        <v>-8</v>
      </c>
    </row>
    <row r="606" spans="2:13" ht="17.25" thickBot="1">
      <c r="B606" s="1427"/>
      <c r="C606" s="1430"/>
      <c r="D606" s="330" t="s">
        <v>364</v>
      </c>
      <c r="E606" s="412">
        <f>E605-15</f>
        <v>64</v>
      </c>
      <c r="F606" s="332">
        <v>7</v>
      </c>
      <c r="G606" s="332">
        <v>5</v>
      </c>
      <c r="H606" s="332">
        <f>H604</f>
        <v>56</v>
      </c>
      <c r="I606" s="498"/>
      <c r="J606" s="332"/>
      <c r="K606" s="332"/>
      <c r="L606" s="431">
        <f t="shared" si="89"/>
        <v>132</v>
      </c>
      <c r="M606" s="440">
        <f t="shared" si="90"/>
        <v>-8</v>
      </c>
    </row>
    <row r="607" spans="2:13">
      <c r="B607" s="1427"/>
      <c r="C607" s="1428" t="s">
        <v>310</v>
      </c>
      <c r="D607" s="338" t="s">
        <v>405</v>
      </c>
      <c r="E607" s="413">
        <f>E608+2</f>
        <v>70</v>
      </c>
      <c r="F607" s="340">
        <v>7</v>
      </c>
      <c r="G607" s="340">
        <v>5</v>
      </c>
      <c r="H607" s="340">
        <v>56</v>
      </c>
      <c r="I607" s="491"/>
      <c r="J607" s="340"/>
      <c r="K607" s="340"/>
      <c r="L607" s="430">
        <f t="shared" si="89"/>
        <v>138</v>
      </c>
      <c r="M607" s="438">
        <f t="shared" si="90"/>
        <v>-14</v>
      </c>
    </row>
    <row r="608" spans="2:13">
      <c r="B608" s="1427"/>
      <c r="C608" s="1429"/>
      <c r="D608" s="640" t="s">
        <v>308</v>
      </c>
      <c r="E608" s="411">
        <v>68</v>
      </c>
      <c r="F608" s="336">
        <v>7</v>
      </c>
      <c r="G608" s="336">
        <v>5</v>
      </c>
      <c r="H608" s="336">
        <v>56</v>
      </c>
      <c r="I608" s="336"/>
      <c r="J608" s="336"/>
      <c r="K608" s="336"/>
      <c r="L608" s="429">
        <f t="shared" si="89"/>
        <v>136</v>
      </c>
      <c r="M608" s="374">
        <f t="shared" si="90"/>
        <v>-8</v>
      </c>
    </row>
    <row r="609" spans="2:13" ht="17.25" thickBot="1">
      <c r="B609" s="1376"/>
      <c r="C609" s="1430"/>
      <c r="D609" s="330" t="s">
        <v>364</v>
      </c>
      <c r="E609" s="412">
        <f>E608-15</f>
        <v>53</v>
      </c>
      <c r="F609" s="332">
        <v>7</v>
      </c>
      <c r="G609" s="332">
        <v>5</v>
      </c>
      <c r="H609" s="332">
        <f>H607</f>
        <v>56</v>
      </c>
      <c r="I609" s="498"/>
      <c r="J609" s="332"/>
      <c r="K609" s="332"/>
      <c r="L609" s="431">
        <f t="shared" si="89"/>
        <v>121</v>
      </c>
      <c r="M609" s="440">
        <f t="shared" si="90"/>
        <v>-8</v>
      </c>
    </row>
    <row r="610" spans="2:13">
      <c r="B610" s="1375" t="s">
        <v>312</v>
      </c>
      <c r="C610" s="1408" t="s">
        <v>311</v>
      </c>
      <c r="D610" s="348" t="s">
        <v>405</v>
      </c>
      <c r="E610" s="413">
        <f>E611+2</f>
        <v>81</v>
      </c>
      <c r="F610" s="341"/>
      <c r="G610" s="341">
        <v>5</v>
      </c>
      <c r="H610" s="341">
        <v>56</v>
      </c>
      <c r="I610" s="465"/>
      <c r="J610" s="465"/>
      <c r="K610" s="635">
        <v>-5</v>
      </c>
      <c r="L610" s="634">
        <f t="shared" si="89"/>
        <v>137</v>
      </c>
      <c r="M610" s="443">
        <f t="shared" si="90"/>
        <v>-18</v>
      </c>
    </row>
    <row r="611" spans="2:13">
      <c r="B611" s="1427"/>
      <c r="C611" s="1429"/>
      <c r="D611" s="640" t="s">
        <v>308</v>
      </c>
      <c r="E611" s="411">
        <v>79</v>
      </c>
      <c r="F611" s="336"/>
      <c r="G611" s="336">
        <v>5</v>
      </c>
      <c r="H611" s="336">
        <v>56</v>
      </c>
      <c r="I611" s="336"/>
      <c r="J611" s="336"/>
      <c r="K611" s="483">
        <v>-5</v>
      </c>
      <c r="L611" s="429">
        <f t="shared" si="89"/>
        <v>135</v>
      </c>
      <c r="M611" s="374">
        <f t="shared" si="90"/>
        <v>-13</v>
      </c>
    </row>
    <row r="612" spans="2:13" ht="17.25" thickBot="1">
      <c r="B612" s="1427"/>
      <c r="C612" s="1409"/>
      <c r="D612" s="637" t="s">
        <v>364</v>
      </c>
      <c r="E612" s="412">
        <f>E611-15</f>
        <v>64</v>
      </c>
      <c r="F612" s="496"/>
      <c r="G612" s="496">
        <v>5</v>
      </c>
      <c r="H612" s="496">
        <f>H610</f>
        <v>56</v>
      </c>
      <c r="I612" s="465"/>
      <c r="J612" s="465"/>
      <c r="K612" s="635">
        <v>-5</v>
      </c>
      <c r="L612" s="634">
        <f t="shared" si="89"/>
        <v>120</v>
      </c>
      <c r="M612" s="443">
        <f t="shared" si="90"/>
        <v>-13</v>
      </c>
    </row>
    <row r="613" spans="2:13">
      <c r="B613" s="1427"/>
      <c r="C613" s="1428" t="s">
        <v>310</v>
      </c>
      <c r="D613" s="338" t="s">
        <v>405</v>
      </c>
      <c r="E613" s="413">
        <f>E614+2</f>
        <v>70</v>
      </c>
      <c r="F613" s="340"/>
      <c r="G613" s="340">
        <v>5</v>
      </c>
      <c r="H613" s="340">
        <v>56</v>
      </c>
      <c r="I613" s="491"/>
      <c r="J613" s="491"/>
      <c r="K613" s="492">
        <v>-5</v>
      </c>
      <c r="L613" s="493">
        <f t="shared" si="89"/>
        <v>126</v>
      </c>
      <c r="M613" s="438">
        <f t="shared" si="90"/>
        <v>-19</v>
      </c>
    </row>
    <row r="614" spans="2:13">
      <c r="B614" s="1427"/>
      <c r="C614" s="1429"/>
      <c r="D614" s="640" t="s">
        <v>308</v>
      </c>
      <c r="E614" s="411">
        <v>68</v>
      </c>
      <c r="F614" s="336"/>
      <c r="G614" s="336">
        <v>5</v>
      </c>
      <c r="H614" s="336">
        <v>56</v>
      </c>
      <c r="I614" s="336"/>
      <c r="J614" s="336"/>
      <c r="K614" s="483">
        <v>-5</v>
      </c>
      <c r="L614" s="641">
        <f t="shared" si="89"/>
        <v>124</v>
      </c>
      <c r="M614" s="374">
        <f t="shared" si="90"/>
        <v>-13</v>
      </c>
    </row>
    <row r="615" spans="2:13" ht="17.25" thickBot="1">
      <c r="B615" s="1376"/>
      <c r="C615" s="1430"/>
      <c r="D615" s="330" t="s">
        <v>364</v>
      </c>
      <c r="E615" s="412">
        <f>E614-15</f>
        <v>53</v>
      </c>
      <c r="F615" s="332"/>
      <c r="G615" s="332">
        <v>5</v>
      </c>
      <c r="H615" s="332">
        <v>56</v>
      </c>
      <c r="I615" s="498"/>
      <c r="J615" s="498"/>
      <c r="K615" s="500">
        <v>-5</v>
      </c>
      <c r="L615" s="495">
        <f t="shared" si="89"/>
        <v>109</v>
      </c>
      <c r="M615" s="440">
        <f t="shared" si="90"/>
        <v>-13</v>
      </c>
    </row>
    <row r="617" spans="2:13" ht="17.25" thickBot="1">
      <c r="B617" s="1440" t="s">
        <v>365</v>
      </c>
      <c r="C617" s="1440"/>
      <c r="D617" s="1440"/>
      <c r="E617" s="1440"/>
      <c r="F617" s="1440"/>
      <c r="G617" s="1440"/>
      <c r="H617" s="1440"/>
    </row>
    <row r="618" spans="2:13" ht="21" thickBot="1">
      <c r="B618" s="1431" t="s">
        <v>320</v>
      </c>
      <c r="C618" s="1432"/>
      <c r="D618" s="1433"/>
      <c r="E618" s="433" t="s">
        <v>319</v>
      </c>
      <c r="F618" s="354" t="s">
        <v>318</v>
      </c>
      <c r="G618" s="354" t="s">
        <v>317</v>
      </c>
      <c r="H618" s="354" t="s">
        <v>316</v>
      </c>
      <c r="I618" s="354" t="s">
        <v>409</v>
      </c>
      <c r="J618" s="460" t="s">
        <v>313</v>
      </c>
      <c r="K618" s="460" t="s">
        <v>432</v>
      </c>
      <c r="L618" s="460" t="s">
        <v>315</v>
      </c>
      <c r="M618" s="464" t="s">
        <v>410</v>
      </c>
    </row>
    <row r="619" spans="2:13">
      <c r="B619" s="1372" t="s">
        <v>313</v>
      </c>
      <c r="C619" s="1428" t="s">
        <v>311</v>
      </c>
      <c r="D619" s="338" t="s">
        <v>405</v>
      </c>
      <c r="E619" s="413">
        <v>85</v>
      </c>
      <c r="F619" s="340">
        <v>7</v>
      </c>
      <c r="G619" s="340">
        <v>5</v>
      </c>
      <c r="H619" s="491">
        <v>50</v>
      </c>
      <c r="I619" s="340">
        <v>10</v>
      </c>
      <c r="J619" s="340"/>
      <c r="K619" s="339"/>
      <c r="L619" s="340">
        <f t="shared" ref="L619:L630" si="91">SUM(E619:K619)</f>
        <v>157</v>
      </c>
      <c r="M619" s="462">
        <f t="shared" ref="M619:M630" si="92">L619-L633</f>
        <v>-5</v>
      </c>
    </row>
    <row r="620" spans="2:13">
      <c r="B620" s="1373"/>
      <c r="C620" s="1429"/>
      <c r="D620" s="334" t="s">
        <v>308</v>
      </c>
      <c r="E620" s="411">
        <v>83</v>
      </c>
      <c r="F620" s="336">
        <v>7</v>
      </c>
      <c r="G620" s="336">
        <v>5</v>
      </c>
      <c r="H620" s="336">
        <v>50</v>
      </c>
      <c r="I620" s="336">
        <v>10</v>
      </c>
      <c r="J620" s="336"/>
      <c r="K620" s="335"/>
      <c r="L620" s="429">
        <f t="shared" si="91"/>
        <v>155</v>
      </c>
      <c r="M620" s="462">
        <f t="shared" si="92"/>
        <v>0</v>
      </c>
    </row>
    <row r="621" spans="2:13" ht="17.25" thickBot="1">
      <c r="B621" s="1373"/>
      <c r="C621" s="1430"/>
      <c r="D621" s="330" t="s">
        <v>437</v>
      </c>
      <c r="E621" s="412">
        <v>45</v>
      </c>
      <c r="F621" s="332">
        <v>7</v>
      </c>
      <c r="G621" s="332">
        <v>5</v>
      </c>
      <c r="H621" s="332">
        <v>10</v>
      </c>
      <c r="I621" s="332">
        <v>5</v>
      </c>
      <c r="J621" s="332"/>
      <c r="K621" s="331"/>
      <c r="L621" s="431">
        <f t="shared" si="91"/>
        <v>72</v>
      </c>
      <c r="M621" s="463">
        <f t="shared" si="92"/>
        <v>-68</v>
      </c>
    </row>
    <row r="622" spans="2:13">
      <c r="B622" s="1373"/>
      <c r="C622" s="1428" t="s">
        <v>310</v>
      </c>
      <c r="D622" s="338" t="s">
        <v>405</v>
      </c>
      <c r="E622" s="413">
        <v>70</v>
      </c>
      <c r="F622" s="340">
        <v>7</v>
      </c>
      <c r="G622" s="340">
        <v>5</v>
      </c>
      <c r="H622" s="491">
        <v>50</v>
      </c>
      <c r="I622" s="340">
        <v>10</v>
      </c>
      <c r="J622" s="496"/>
      <c r="K622" s="497"/>
      <c r="L622" s="430">
        <f t="shared" si="91"/>
        <v>142</v>
      </c>
      <c r="M622" s="461">
        <f t="shared" si="92"/>
        <v>-10</v>
      </c>
    </row>
    <row r="623" spans="2:13">
      <c r="B623" s="1373"/>
      <c r="C623" s="1429"/>
      <c r="D623" s="334" t="s">
        <v>308</v>
      </c>
      <c r="E623" s="411">
        <v>68</v>
      </c>
      <c r="F623" s="336">
        <v>7</v>
      </c>
      <c r="G623" s="336">
        <v>5</v>
      </c>
      <c r="H623" s="336">
        <v>50</v>
      </c>
      <c r="I623" s="336">
        <v>10</v>
      </c>
      <c r="J623" s="336"/>
      <c r="K623" s="336"/>
      <c r="L623" s="429">
        <f t="shared" si="91"/>
        <v>140</v>
      </c>
      <c r="M623" s="462">
        <f t="shared" si="92"/>
        <v>-4</v>
      </c>
    </row>
    <row r="624" spans="2:13" ht="17.25" thickBot="1">
      <c r="B624" s="1374"/>
      <c r="C624" s="1430"/>
      <c r="D624" s="330" t="s">
        <v>437</v>
      </c>
      <c r="E624" s="412">
        <v>30</v>
      </c>
      <c r="F624" s="332">
        <v>7</v>
      </c>
      <c r="G624" s="332">
        <v>5</v>
      </c>
      <c r="H624" s="332">
        <v>10</v>
      </c>
      <c r="I624" s="332">
        <v>5</v>
      </c>
      <c r="J624" s="498"/>
      <c r="K624" s="499"/>
      <c r="L624" s="431">
        <f t="shared" si="91"/>
        <v>57</v>
      </c>
      <c r="M624" s="463">
        <f t="shared" si="92"/>
        <v>-72</v>
      </c>
    </row>
    <row r="625" spans="2:13">
      <c r="B625" s="1434" t="s">
        <v>312</v>
      </c>
      <c r="C625" s="1428" t="s">
        <v>311</v>
      </c>
      <c r="D625" s="338" t="s">
        <v>405</v>
      </c>
      <c r="E625" s="638">
        <f t="shared" ref="E625:E630" si="93">E619</f>
        <v>85</v>
      </c>
      <c r="F625" s="340"/>
      <c r="G625" s="340">
        <v>5</v>
      </c>
      <c r="H625" s="491">
        <v>50</v>
      </c>
      <c r="I625" s="340">
        <v>10</v>
      </c>
      <c r="J625" s="340"/>
      <c r="K625" s="482"/>
      <c r="L625" s="430">
        <f t="shared" si="91"/>
        <v>150</v>
      </c>
      <c r="M625" s="461">
        <f t="shared" si="92"/>
        <v>-5</v>
      </c>
    </row>
    <row r="626" spans="2:13">
      <c r="B626" s="1435"/>
      <c r="C626" s="1429"/>
      <c r="D626" s="334" t="s">
        <v>308</v>
      </c>
      <c r="E626" s="411">
        <f t="shared" si="93"/>
        <v>83</v>
      </c>
      <c r="F626" s="336"/>
      <c r="G626" s="336">
        <v>5</v>
      </c>
      <c r="H626" s="336">
        <v>50</v>
      </c>
      <c r="I626" s="336">
        <v>10</v>
      </c>
      <c r="J626" s="336"/>
      <c r="K626" s="483"/>
      <c r="L626" s="429">
        <f t="shared" si="91"/>
        <v>148</v>
      </c>
      <c r="M626" s="462">
        <f t="shared" si="92"/>
        <v>0</v>
      </c>
    </row>
    <row r="627" spans="2:13" ht="17.25" thickBot="1">
      <c r="B627" s="1435"/>
      <c r="C627" s="1430"/>
      <c r="D627" s="330" t="s">
        <v>437</v>
      </c>
      <c r="E627" s="410">
        <f t="shared" si="93"/>
        <v>45</v>
      </c>
      <c r="F627" s="332"/>
      <c r="G627" s="332">
        <v>5</v>
      </c>
      <c r="H627" s="332">
        <v>10</v>
      </c>
      <c r="I627" s="332">
        <v>5</v>
      </c>
      <c r="J627" s="332"/>
      <c r="K627" s="484"/>
      <c r="L627" s="431">
        <f t="shared" si="91"/>
        <v>65</v>
      </c>
      <c r="M627" s="463">
        <f t="shared" si="92"/>
        <v>-68</v>
      </c>
    </row>
    <row r="628" spans="2:13">
      <c r="B628" s="1435"/>
      <c r="C628" s="1428" t="s">
        <v>310</v>
      </c>
      <c r="D628" s="338" t="s">
        <v>405</v>
      </c>
      <c r="E628" s="638">
        <f t="shared" si="93"/>
        <v>70</v>
      </c>
      <c r="F628" s="340"/>
      <c r="G628" s="340">
        <v>5</v>
      </c>
      <c r="H628" s="491">
        <v>50</v>
      </c>
      <c r="I628" s="340">
        <v>10</v>
      </c>
      <c r="J628" s="340"/>
      <c r="K628" s="482"/>
      <c r="L628" s="430">
        <f t="shared" si="91"/>
        <v>135</v>
      </c>
      <c r="M628" s="461">
        <f t="shared" si="92"/>
        <v>-10</v>
      </c>
    </row>
    <row r="629" spans="2:13">
      <c r="B629" s="1435"/>
      <c r="C629" s="1429"/>
      <c r="D629" s="334" t="s">
        <v>308</v>
      </c>
      <c r="E629" s="411">
        <f t="shared" si="93"/>
        <v>68</v>
      </c>
      <c r="F629" s="336"/>
      <c r="G629" s="336">
        <v>5</v>
      </c>
      <c r="H629" s="336">
        <v>50</v>
      </c>
      <c r="I629" s="336">
        <v>10</v>
      </c>
      <c r="J629" s="336"/>
      <c r="K629" s="483"/>
      <c r="L629" s="641">
        <f t="shared" si="91"/>
        <v>133</v>
      </c>
      <c r="M629" s="462">
        <f t="shared" si="92"/>
        <v>-4</v>
      </c>
    </row>
    <row r="630" spans="2:13" ht="17.25" thickBot="1">
      <c r="B630" s="1436"/>
      <c r="C630" s="1430"/>
      <c r="D630" s="330" t="s">
        <v>437</v>
      </c>
      <c r="E630" s="639">
        <f t="shared" si="93"/>
        <v>30</v>
      </c>
      <c r="F630" s="332"/>
      <c r="G630" s="332">
        <v>5</v>
      </c>
      <c r="H630" s="332">
        <v>10</v>
      </c>
      <c r="I630" s="332">
        <v>5</v>
      </c>
      <c r="J630" s="332"/>
      <c r="K630" s="484"/>
      <c r="L630" s="431">
        <f t="shared" si="91"/>
        <v>50</v>
      </c>
      <c r="M630" s="463">
        <f t="shared" si="92"/>
        <v>-72</v>
      </c>
    </row>
    <row r="631" spans="2:13" ht="17.25" thickBot="1"/>
    <row r="632" spans="2:13" ht="21" thickBot="1">
      <c r="B632" s="1437" t="s">
        <v>404</v>
      </c>
      <c r="C632" s="1438"/>
      <c r="D632" s="1439"/>
      <c r="E632" s="433" t="s">
        <v>319</v>
      </c>
      <c r="F632" s="354" t="s">
        <v>318</v>
      </c>
      <c r="G632" s="354" t="s">
        <v>317</v>
      </c>
      <c r="H632" s="354" t="s">
        <v>406</v>
      </c>
      <c r="I632" s="466" t="s">
        <v>431</v>
      </c>
      <c r="J632" s="354"/>
      <c r="K632" s="460" t="s">
        <v>432</v>
      </c>
      <c r="L632" s="354" t="s">
        <v>315</v>
      </c>
      <c r="M632" s="435" t="s">
        <v>416</v>
      </c>
    </row>
    <row r="633" spans="2:13">
      <c r="B633" s="1434" t="s">
        <v>313</v>
      </c>
      <c r="C633" s="1428" t="s">
        <v>311</v>
      </c>
      <c r="D633" s="338" t="s">
        <v>405</v>
      </c>
      <c r="E633" s="413">
        <v>157</v>
      </c>
      <c r="F633" s="340">
        <v>7</v>
      </c>
      <c r="G633" s="340">
        <v>5</v>
      </c>
      <c r="H633" s="491">
        <v>-7</v>
      </c>
      <c r="I633" s="491"/>
      <c r="J633" s="340"/>
      <c r="K633" s="340"/>
      <c r="L633" s="340">
        <f>SUM(E633:K633)</f>
        <v>162</v>
      </c>
      <c r="M633" s="438">
        <f>L633-L604</f>
        <v>13</v>
      </c>
    </row>
    <row r="634" spans="2:13">
      <c r="B634" s="1435"/>
      <c r="C634" s="1429"/>
      <c r="D634" s="334" t="s">
        <v>308</v>
      </c>
      <c r="E634" s="411">
        <v>150</v>
      </c>
      <c r="F634" s="336">
        <v>7</v>
      </c>
      <c r="G634" s="336">
        <v>5</v>
      </c>
      <c r="H634" s="336">
        <v>-7</v>
      </c>
      <c r="I634" s="336"/>
      <c r="J634" s="336"/>
      <c r="K634" s="336"/>
      <c r="L634" s="336">
        <f t="shared" ref="L634:L644" si="94">SUM(E634:K634)</f>
        <v>155</v>
      </c>
      <c r="M634" s="374">
        <f t="shared" ref="M634:M644" si="95">L634-L605</f>
        <v>8</v>
      </c>
    </row>
    <row r="635" spans="2:13" ht="17.25" thickBot="1">
      <c r="B635" s="1435"/>
      <c r="C635" s="1430"/>
      <c r="D635" s="330" t="s">
        <v>438</v>
      </c>
      <c r="E635" s="636">
        <f>E634-15</f>
        <v>135</v>
      </c>
      <c r="F635" s="332">
        <v>7</v>
      </c>
      <c r="G635" s="332">
        <v>5</v>
      </c>
      <c r="H635" s="341">
        <v>-7</v>
      </c>
      <c r="I635" s="341"/>
      <c r="J635" s="332"/>
      <c r="K635" s="332"/>
      <c r="L635" s="332">
        <f t="shared" si="94"/>
        <v>140</v>
      </c>
      <c r="M635" s="443">
        <f t="shared" si="95"/>
        <v>8</v>
      </c>
    </row>
    <row r="636" spans="2:13">
      <c r="B636" s="1435"/>
      <c r="C636" s="1428" t="s">
        <v>310</v>
      </c>
      <c r="D636" s="338" t="s">
        <v>405</v>
      </c>
      <c r="E636" s="413">
        <v>147</v>
      </c>
      <c r="F636" s="340">
        <v>7</v>
      </c>
      <c r="G636" s="340">
        <v>5</v>
      </c>
      <c r="H636" s="491">
        <v>-7</v>
      </c>
      <c r="I636" s="491"/>
      <c r="J636" s="340"/>
      <c r="K636" s="340"/>
      <c r="L636" s="340">
        <f t="shared" si="94"/>
        <v>152</v>
      </c>
      <c r="M636" s="438">
        <f t="shared" si="95"/>
        <v>14</v>
      </c>
    </row>
    <row r="637" spans="2:13">
      <c r="B637" s="1435"/>
      <c r="C637" s="1429"/>
      <c r="D637" s="334" t="s">
        <v>308</v>
      </c>
      <c r="E637" s="411">
        <v>139</v>
      </c>
      <c r="F637" s="336">
        <v>7</v>
      </c>
      <c r="G637" s="336">
        <v>5</v>
      </c>
      <c r="H637" s="336">
        <v>-7</v>
      </c>
      <c r="I637" s="336"/>
      <c r="J637" s="336"/>
      <c r="K637" s="336"/>
      <c r="L637" s="336">
        <f t="shared" si="94"/>
        <v>144</v>
      </c>
      <c r="M637" s="374">
        <f t="shared" si="95"/>
        <v>8</v>
      </c>
    </row>
    <row r="638" spans="2:13" ht="17.25" thickBot="1">
      <c r="B638" s="1436"/>
      <c r="C638" s="1409"/>
      <c r="D638" s="637" t="s">
        <v>438</v>
      </c>
      <c r="E638" s="636">
        <f>E637-15</f>
        <v>124</v>
      </c>
      <c r="F638" s="496">
        <v>7</v>
      </c>
      <c r="G638" s="496">
        <v>5</v>
      </c>
      <c r="H638" s="341">
        <v>-7</v>
      </c>
      <c r="I638" s="465"/>
      <c r="J638" s="496"/>
      <c r="K638" s="496"/>
      <c r="L638" s="496">
        <f t="shared" si="94"/>
        <v>129</v>
      </c>
      <c r="M638" s="443">
        <f t="shared" si="95"/>
        <v>8</v>
      </c>
    </row>
    <row r="639" spans="2:13">
      <c r="B639" s="1426" t="s">
        <v>312</v>
      </c>
      <c r="C639" s="1428" t="s">
        <v>311</v>
      </c>
      <c r="D639" s="338" t="s">
        <v>405</v>
      </c>
      <c r="E639" s="413">
        <f t="shared" ref="E639:E643" si="96">E633</f>
        <v>157</v>
      </c>
      <c r="F639" s="340"/>
      <c r="G639" s="340">
        <v>5</v>
      </c>
      <c r="H639" s="491">
        <v>-7</v>
      </c>
      <c r="I639" s="340"/>
      <c r="J639" s="340"/>
      <c r="K639" s="482"/>
      <c r="L639" s="340">
        <f t="shared" si="94"/>
        <v>155</v>
      </c>
      <c r="M639" s="367">
        <f t="shared" si="95"/>
        <v>18</v>
      </c>
    </row>
    <row r="640" spans="2:13">
      <c r="B640" s="1427"/>
      <c r="C640" s="1429"/>
      <c r="D640" s="334" t="s">
        <v>308</v>
      </c>
      <c r="E640" s="411">
        <f t="shared" si="96"/>
        <v>150</v>
      </c>
      <c r="F640" s="336"/>
      <c r="G640" s="336">
        <v>5</v>
      </c>
      <c r="H640" s="336">
        <v>-7</v>
      </c>
      <c r="I640" s="336"/>
      <c r="J640" s="336"/>
      <c r="K640" s="483"/>
      <c r="L640" s="336">
        <f t="shared" si="94"/>
        <v>148</v>
      </c>
      <c r="M640" s="374">
        <f t="shared" si="95"/>
        <v>13</v>
      </c>
    </row>
    <row r="641" spans="2:13" ht="17.25" thickBot="1">
      <c r="B641" s="1427"/>
      <c r="C641" s="1409"/>
      <c r="D641" s="637" t="s">
        <v>438</v>
      </c>
      <c r="E641" s="636">
        <f>E640-15</f>
        <v>135</v>
      </c>
      <c r="F641" s="496"/>
      <c r="G641" s="496">
        <v>5</v>
      </c>
      <c r="H641" s="341">
        <v>-7</v>
      </c>
      <c r="I641" s="496"/>
      <c r="J641" s="496"/>
      <c r="K641" s="502"/>
      <c r="L641" s="496">
        <f t="shared" si="94"/>
        <v>133</v>
      </c>
      <c r="M641" s="503">
        <f t="shared" si="95"/>
        <v>13</v>
      </c>
    </row>
    <row r="642" spans="2:13">
      <c r="B642" s="1427"/>
      <c r="C642" s="1428" t="s">
        <v>310</v>
      </c>
      <c r="D642" s="338" t="s">
        <v>405</v>
      </c>
      <c r="E642" s="413">
        <f t="shared" si="96"/>
        <v>147</v>
      </c>
      <c r="F642" s="340"/>
      <c r="G642" s="340">
        <v>5</v>
      </c>
      <c r="H642" s="491">
        <v>-7</v>
      </c>
      <c r="I642" s="340"/>
      <c r="J642" s="340"/>
      <c r="K642" s="482"/>
      <c r="L642" s="340">
        <f t="shared" si="94"/>
        <v>145</v>
      </c>
      <c r="M642" s="367">
        <f t="shared" si="95"/>
        <v>19</v>
      </c>
    </row>
    <row r="643" spans="2:13">
      <c r="B643" s="1427"/>
      <c r="C643" s="1429"/>
      <c r="D643" s="334" t="s">
        <v>308</v>
      </c>
      <c r="E643" s="411">
        <f t="shared" si="96"/>
        <v>139</v>
      </c>
      <c r="F643" s="336"/>
      <c r="G643" s="336">
        <v>5</v>
      </c>
      <c r="H643" s="336">
        <v>-7</v>
      </c>
      <c r="I643" s="336"/>
      <c r="J643" s="336"/>
      <c r="K643" s="483"/>
      <c r="L643" s="641">
        <f t="shared" si="94"/>
        <v>137</v>
      </c>
      <c r="M643" s="374">
        <f t="shared" si="95"/>
        <v>13</v>
      </c>
    </row>
    <row r="644" spans="2:13" ht="17.25" thickBot="1">
      <c r="B644" s="1376"/>
      <c r="C644" s="1430"/>
      <c r="D644" s="330" t="s">
        <v>438</v>
      </c>
      <c r="E644" s="412">
        <f>E643-15</f>
        <v>124</v>
      </c>
      <c r="F644" s="332"/>
      <c r="G644" s="332">
        <v>5</v>
      </c>
      <c r="H644" s="498">
        <v>-7</v>
      </c>
      <c r="I644" s="332"/>
      <c r="J644" s="332"/>
      <c r="K644" s="484"/>
      <c r="L644" s="332">
        <f t="shared" si="94"/>
        <v>122</v>
      </c>
      <c r="M644" s="501">
        <f t="shared" si="95"/>
        <v>13</v>
      </c>
    </row>
    <row r="647" spans="2:13" ht="17.25" thickBot="1">
      <c r="B647" s="363" t="s">
        <v>607</v>
      </c>
      <c r="C647" s="1440"/>
      <c r="D647" s="1440"/>
      <c r="E647" s="1440"/>
      <c r="F647" s="1440"/>
      <c r="G647" s="1440"/>
      <c r="H647" s="1440"/>
      <c r="I647" s="1440"/>
    </row>
    <row r="648" spans="2:13" ht="21" thickBot="1">
      <c r="B648" s="1441" t="s">
        <v>322</v>
      </c>
      <c r="C648" s="1442"/>
      <c r="D648" s="1443"/>
      <c r="E648" s="427" t="s">
        <v>319</v>
      </c>
      <c r="F648" s="371" t="s">
        <v>318</v>
      </c>
      <c r="G648" s="371" t="s">
        <v>317</v>
      </c>
      <c r="H648" s="371" t="s">
        <v>316</v>
      </c>
      <c r="I648" s="371" t="s">
        <v>409</v>
      </c>
      <c r="J648" s="371"/>
      <c r="K648" s="432" t="s">
        <v>432</v>
      </c>
      <c r="L648" s="371" t="s">
        <v>315</v>
      </c>
      <c r="M648" s="434" t="s">
        <v>410</v>
      </c>
    </row>
    <row r="649" spans="2:13">
      <c r="B649" s="1426" t="s">
        <v>313</v>
      </c>
      <c r="C649" s="1428" t="s">
        <v>311</v>
      </c>
      <c r="D649" s="338" t="s">
        <v>405</v>
      </c>
      <c r="E649" s="413">
        <f>E650+2</f>
        <v>81</v>
      </c>
      <c r="F649" s="340">
        <v>7</v>
      </c>
      <c r="G649" s="340">
        <v>5</v>
      </c>
      <c r="H649" s="340">
        <v>56</v>
      </c>
      <c r="I649" s="491"/>
      <c r="J649" s="340"/>
      <c r="K649" s="340"/>
      <c r="L649" s="430">
        <f>SUM(E649:K649)</f>
        <v>149</v>
      </c>
      <c r="M649" s="438">
        <f>L649-L678</f>
        <v>-10</v>
      </c>
    </row>
    <row r="650" spans="2:13">
      <c r="B650" s="1427"/>
      <c r="C650" s="1429"/>
      <c r="D650" s="640" t="s">
        <v>308</v>
      </c>
      <c r="E650" s="411">
        <v>79</v>
      </c>
      <c r="F650" s="336">
        <v>7</v>
      </c>
      <c r="G650" s="336">
        <v>5</v>
      </c>
      <c r="H650" s="336">
        <v>56</v>
      </c>
      <c r="I650" s="336"/>
      <c r="J650" s="336"/>
      <c r="K650" s="336"/>
      <c r="L650" s="429">
        <f t="shared" ref="L650:L660" si="97">SUM(E650:K650)</f>
        <v>147</v>
      </c>
      <c r="M650" s="374">
        <f t="shared" ref="M650:M660" si="98">L650-L679</f>
        <v>-5</v>
      </c>
    </row>
    <row r="651" spans="2:13" ht="17.25" thickBot="1">
      <c r="B651" s="1427"/>
      <c r="C651" s="1430"/>
      <c r="D651" s="330" t="s">
        <v>364</v>
      </c>
      <c r="E651" s="412">
        <f>E650-15</f>
        <v>64</v>
      </c>
      <c r="F651" s="332">
        <v>7</v>
      </c>
      <c r="G651" s="332">
        <v>5</v>
      </c>
      <c r="H651" s="332">
        <f>H649</f>
        <v>56</v>
      </c>
      <c r="I651" s="498"/>
      <c r="J651" s="332"/>
      <c r="K651" s="332"/>
      <c r="L651" s="431">
        <f t="shared" si="97"/>
        <v>132</v>
      </c>
      <c r="M651" s="440">
        <f t="shared" si="98"/>
        <v>-5</v>
      </c>
    </row>
    <row r="652" spans="2:13">
      <c r="B652" s="1427"/>
      <c r="C652" s="1428" t="s">
        <v>310</v>
      </c>
      <c r="D652" s="338" t="s">
        <v>405</v>
      </c>
      <c r="E652" s="413">
        <f>E653+2</f>
        <v>70</v>
      </c>
      <c r="F652" s="340">
        <v>7</v>
      </c>
      <c r="G652" s="340">
        <v>5</v>
      </c>
      <c r="H652" s="340">
        <v>56</v>
      </c>
      <c r="I652" s="491"/>
      <c r="J652" s="340"/>
      <c r="K652" s="340"/>
      <c r="L652" s="430">
        <f t="shared" si="97"/>
        <v>138</v>
      </c>
      <c r="M652" s="438">
        <f t="shared" si="98"/>
        <v>-11</v>
      </c>
    </row>
    <row r="653" spans="2:13">
      <c r="B653" s="1427"/>
      <c r="C653" s="1429"/>
      <c r="D653" s="640" t="s">
        <v>308</v>
      </c>
      <c r="E653" s="411">
        <v>68</v>
      </c>
      <c r="F653" s="336">
        <v>7</v>
      </c>
      <c r="G653" s="336">
        <v>5</v>
      </c>
      <c r="H653" s="336">
        <v>56</v>
      </c>
      <c r="I653" s="336"/>
      <c r="J653" s="336"/>
      <c r="K653" s="336"/>
      <c r="L653" s="429">
        <f t="shared" si="97"/>
        <v>136</v>
      </c>
      <c r="M653" s="374">
        <f t="shared" si="98"/>
        <v>-5</v>
      </c>
    </row>
    <row r="654" spans="2:13" ht="17.25" thickBot="1">
      <c r="B654" s="1376"/>
      <c r="C654" s="1430"/>
      <c r="D654" s="330" t="s">
        <v>364</v>
      </c>
      <c r="E654" s="412">
        <f>E653-15</f>
        <v>53</v>
      </c>
      <c r="F654" s="332">
        <v>7</v>
      </c>
      <c r="G654" s="332">
        <v>5</v>
      </c>
      <c r="H654" s="332">
        <f>H652</f>
        <v>56</v>
      </c>
      <c r="I654" s="498"/>
      <c r="J654" s="332"/>
      <c r="K654" s="332"/>
      <c r="L654" s="431">
        <f t="shared" si="97"/>
        <v>121</v>
      </c>
      <c r="M654" s="440">
        <f t="shared" si="98"/>
        <v>-5</v>
      </c>
    </row>
    <row r="655" spans="2:13">
      <c r="B655" s="1375" t="s">
        <v>312</v>
      </c>
      <c r="C655" s="1408" t="s">
        <v>311</v>
      </c>
      <c r="D655" s="348" t="s">
        <v>405</v>
      </c>
      <c r="E655" s="413">
        <f>E656+2</f>
        <v>81</v>
      </c>
      <c r="F655" s="341"/>
      <c r="G655" s="341">
        <v>5</v>
      </c>
      <c r="H655" s="341">
        <v>56</v>
      </c>
      <c r="I655" s="465"/>
      <c r="J655" s="465"/>
      <c r="K655" s="635">
        <v>-5</v>
      </c>
      <c r="L655" s="634">
        <f t="shared" si="97"/>
        <v>137</v>
      </c>
      <c r="M655" s="443">
        <f t="shared" si="98"/>
        <v>-15</v>
      </c>
    </row>
    <row r="656" spans="2:13">
      <c r="B656" s="1427"/>
      <c r="C656" s="1429"/>
      <c r="D656" s="640" t="s">
        <v>308</v>
      </c>
      <c r="E656" s="411">
        <v>79</v>
      </c>
      <c r="F656" s="336"/>
      <c r="G656" s="336">
        <v>5</v>
      </c>
      <c r="H656" s="336">
        <v>56</v>
      </c>
      <c r="I656" s="336"/>
      <c r="J656" s="336"/>
      <c r="K656" s="483">
        <v>-5</v>
      </c>
      <c r="L656" s="429">
        <f t="shared" si="97"/>
        <v>135</v>
      </c>
      <c r="M656" s="374">
        <f t="shared" si="98"/>
        <v>-10</v>
      </c>
    </row>
    <row r="657" spans="2:13" ht="17.25" thickBot="1">
      <c r="B657" s="1427"/>
      <c r="C657" s="1409"/>
      <c r="D657" s="637" t="s">
        <v>364</v>
      </c>
      <c r="E657" s="412">
        <f>E656-15</f>
        <v>64</v>
      </c>
      <c r="F657" s="496"/>
      <c r="G657" s="496">
        <v>5</v>
      </c>
      <c r="H657" s="496">
        <f>H655</f>
        <v>56</v>
      </c>
      <c r="I657" s="465"/>
      <c r="J657" s="465"/>
      <c r="K657" s="635">
        <v>-5</v>
      </c>
      <c r="L657" s="634">
        <f t="shared" si="97"/>
        <v>120</v>
      </c>
      <c r="M657" s="443">
        <f t="shared" si="98"/>
        <v>-10</v>
      </c>
    </row>
    <row r="658" spans="2:13">
      <c r="B658" s="1427"/>
      <c r="C658" s="1428" t="s">
        <v>310</v>
      </c>
      <c r="D658" s="338" t="s">
        <v>405</v>
      </c>
      <c r="E658" s="413">
        <f>E659+2</f>
        <v>70</v>
      </c>
      <c r="F658" s="340"/>
      <c r="G658" s="340">
        <v>5</v>
      </c>
      <c r="H658" s="340">
        <v>56</v>
      </c>
      <c r="I658" s="491"/>
      <c r="J658" s="491"/>
      <c r="K658" s="492">
        <v>-5</v>
      </c>
      <c r="L658" s="493">
        <f t="shared" si="97"/>
        <v>126</v>
      </c>
      <c r="M658" s="438">
        <f t="shared" si="98"/>
        <v>-16</v>
      </c>
    </row>
    <row r="659" spans="2:13">
      <c r="B659" s="1427"/>
      <c r="C659" s="1429"/>
      <c r="D659" s="640" t="s">
        <v>308</v>
      </c>
      <c r="E659" s="411">
        <v>68</v>
      </c>
      <c r="F659" s="336"/>
      <c r="G659" s="336">
        <v>5</v>
      </c>
      <c r="H659" s="336">
        <v>56</v>
      </c>
      <c r="I659" s="336"/>
      <c r="J659" s="336"/>
      <c r="K659" s="483">
        <v>-5</v>
      </c>
      <c r="L659" s="641">
        <f t="shared" si="97"/>
        <v>124</v>
      </c>
      <c r="M659" s="374">
        <f t="shared" si="98"/>
        <v>-10</v>
      </c>
    </row>
    <row r="660" spans="2:13" ht="17.25" thickBot="1">
      <c r="B660" s="1376"/>
      <c r="C660" s="1430"/>
      <c r="D660" s="330" t="s">
        <v>364</v>
      </c>
      <c r="E660" s="412">
        <f>E659-15</f>
        <v>53</v>
      </c>
      <c r="F660" s="332"/>
      <c r="G660" s="332">
        <v>5</v>
      </c>
      <c r="H660" s="332">
        <v>56</v>
      </c>
      <c r="I660" s="498"/>
      <c r="J660" s="498"/>
      <c r="K660" s="500">
        <v>-5</v>
      </c>
      <c r="L660" s="495">
        <f t="shared" si="97"/>
        <v>109</v>
      </c>
      <c r="M660" s="440">
        <f t="shared" si="98"/>
        <v>-10</v>
      </c>
    </row>
    <row r="662" spans="2:13" ht="17.25" thickBot="1">
      <c r="B662" s="1440" t="s">
        <v>365</v>
      </c>
      <c r="C662" s="1440"/>
      <c r="D662" s="1440"/>
      <c r="E662" s="1440"/>
      <c r="F662" s="1440"/>
      <c r="G662" s="1440"/>
      <c r="H662" s="1440"/>
    </row>
    <row r="663" spans="2:13" ht="21" thickBot="1">
      <c r="B663" s="1431" t="s">
        <v>320</v>
      </c>
      <c r="C663" s="1432"/>
      <c r="D663" s="1433"/>
      <c r="E663" s="433" t="s">
        <v>319</v>
      </c>
      <c r="F663" s="354" t="s">
        <v>318</v>
      </c>
      <c r="G663" s="354" t="s">
        <v>317</v>
      </c>
      <c r="H663" s="354" t="s">
        <v>316</v>
      </c>
      <c r="I663" s="354" t="s">
        <v>409</v>
      </c>
      <c r="J663" s="460" t="s">
        <v>313</v>
      </c>
      <c r="K663" s="460" t="s">
        <v>432</v>
      </c>
      <c r="L663" s="460" t="s">
        <v>315</v>
      </c>
      <c r="M663" s="464" t="s">
        <v>410</v>
      </c>
    </row>
    <row r="664" spans="2:13">
      <c r="B664" s="1372" t="s">
        <v>313</v>
      </c>
      <c r="C664" s="1428" t="s">
        <v>311</v>
      </c>
      <c r="D664" s="338" t="s">
        <v>405</v>
      </c>
      <c r="E664" s="413">
        <v>85</v>
      </c>
      <c r="F664" s="340">
        <v>7</v>
      </c>
      <c r="G664" s="340">
        <v>5</v>
      </c>
      <c r="H664" s="491">
        <v>50</v>
      </c>
      <c r="I664" s="340">
        <v>10</v>
      </c>
      <c r="J664" s="340"/>
      <c r="K664" s="339"/>
      <c r="L664" s="340">
        <f t="shared" ref="L664:L675" si="99">SUM(E664:K664)</f>
        <v>157</v>
      </c>
      <c r="M664" s="462">
        <f t="shared" ref="M664:M675" si="100">L664-L678</f>
        <v>-2</v>
      </c>
    </row>
    <row r="665" spans="2:13">
      <c r="B665" s="1373"/>
      <c r="C665" s="1429"/>
      <c r="D665" s="334" t="s">
        <v>308</v>
      </c>
      <c r="E665" s="411">
        <v>83</v>
      </c>
      <c r="F665" s="336">
        <v>7</v>
      </c>
      <c r="G665" s="336">
        <v>5</v>
      </c>
      <c r="H665" s="336">
        <v>50</v>
      </c>
      <c r="I665" s="336">
        <v>10</v>
      </c>
      <c r="J665" s="336"/>
      <c r="K665" s="335"/>
      <c r="L665" s="429">
        <f t="shared" si="99"/>
        <v>155</v>
      </c>
      <c r="M665" s="462">
        <f t="shared" si="100"/>
        <v>3</v>
      </c>
    </row>
    <row r="666" spans="2:13" ht="17.25" thickBot="1">
      <c r="B666" s="1373"/>
      <c r="C666" s="1430"/>
      <c r="D666" s="330" t="s">
        <v>437</v>
      </c>
      <c r="E666" s="412">
        <v>45</v>
      </c>
      <c r="F666" s="332">
        <v>7</v>
      </c>
      <c r="G666" s="332">
        <v>5</v>
      </c>
      <c r="H666" s="332">
        <v>10</v>
      </c>
      <c r="I666" s="332">
        <v>5</v>
      </c>
      <c r="J666" s="332"/>
      <c r="K666" s="331"/>
      <c r="L666" s="431">
        <f t="shared" si="99"/>
        <v>72</v>
      </c>
      <c r="M666" s="463">
        <f t="shared" si="100"/>
        <v>-65</v>
      </c>
    </row>
    <row r="667" spans="2:13">
      <c r="B667" s="1373"/>
      <c r="C667" s="1428" t="s">
        <v>310</v>
      </c>
      <c r="D667" s="338" t="s">
        <v>405</v>
      </c>
      <c r="E667" s="413">
        <v>70</v>
      </c>
      <c r="F667" s="340">
        <v>7</v>
      </c>
      <c r="G667" s="340">
        <v>5</v>
      </c>
      <c r="H667" s="491">
        <v>50</v>
      </c>
      <c r="I667" s="340">
        <v>10</v>
      </c>
      <c r="J667" s="496"/>
      <c r="K667" s="497"/>
      <c r="L667" s="430">
        <f t="shared" si="99"/>
        <v>142</v>
      </c>
      <c r="M667" s="461">
        <f t="shared" si="100"/>
        <v>-7</v>
      </c>
    </row>
    <row r="668" spans="2:13">
      <c r="B668" s="1373"/>
      <c r="C668" s="1429"/>
      <c r="D668" s="334" t="s">
        <v>308</v>
      </c>
      <c r="E668" s="411">
        <v>68</v>
      </c>
      <c r="F668" s="336">
        <v>7</v>
      </c>
      <c r="G668" s="336">
        <v>5</v>
      </c>
      <c r="H668" s="336">
        <v>50</v>
      </c>
      <c r="I668" s="336">
        <v>10</v>
      </c>
      <c r="J668" s="336"/>
      <c r="K668" s="336"/>
      <c r="L668" s="429">
        <f t="shared" si="99"/>
        <v>140</v>
      </c>
      <c r="M668" s="462">
        <f t="shared" si="100"/>
        <v>-1</v>
      </c>
    </row>
    <row r="669" spans="2:13" ht="17.25" thickBot="1">
      <c r="B669" s="1374"/>
      <c r="C669" s="1430"/>
      <c r="D669" s="330" t="s">
        <v>437</v>
      </c>
      <c r="E669" s="412">
        <v>30</v>
      </c>
      <c r="F669" s="332">
        <v>7</v>
      </c>
      <c r="G669" s="332">
        <v>5</v>
      </c>
      <c r="H669" s="332">
        <v>10</v>
      </c>
      <c r="I669" s="332">
        <v>5</v>
      </c>
      <c r="J669" s="498"/>
      <c r="K669" s="499"/>
      <c r="L669" s="431">
        <f t="shared" si="99"/>
        <v>57</v>
      </c>
      <c r="M669" s="463">
        <f t="shared" si="100"/>
        <v>-69</v>
      </c>
    </row>
    <row r="670" spans="2:13">
      <c r="B670" s="1434" t="s">
        <v>312</v>
      </c>
      <c r="C670" s="1428" t="s">
        <v>311</v>
      </c>
      <c r="D670" s="338" t="s">
        <v>405</v>
      </c>
      <c r="E670" s="638">
        <f t="shared" ref="E670:E675" si="101">E664</f>
        <v>85</v>
      </c>
      <c r="F670" s="340"/>
      <c r="G670" s="340">
        <v>5</v>
      </c>
      <c r="H670" s="491">
        <v>50</v>
      </c>
      <c r="I670" s="340">
        <v>10</v>
      </c>
      <c r="J670" s="340"/>
      <c r="K670" s="482"/>
      <c r="L670" s="430">
        <f t="shared" si="99"/>
        <v>150</v>
      </c>
      <c r="M670" s="461">
        <f t="shared" si="100"/>
        <v>-2</v>
      </c>
    </row>
    <row r="671" spans="2:13">
      <c r="B671" s="1435"/>
      <c r="C671" s="1429"/>
      <c r="D671" s="334" t="s">
        <v>308</v>
      </c>
      <c r="E671" s="411">
        <f t="shared" si="101"/>
        <v>83</v>
      </c>
      <c r="F671" s="336"/>
      <c r="G671" s="336">
        <v>5</v>
      </c>
      <c r="H671" s="336">
        <v>50</v>
      </c>
      <c r="I671" s="336">
        <v>10</v>
      </c>
      <c r="J671" s="336"/>
      <c r="K671" s="483"/>
      <c r="L671" s="429">
        <f t="shared" si="99"/>
        <v>148</v>
      </c>
      <c r="M671" s="462">
        <f t="shared" si="100"/>
        <v>3</v>
      </c>
    </row>
    <row r="672" spans="2:13" ht="17.25" thickBot="1">
      <c r="B672" s="1435"/>
      <c r="C672" s="1430"/>
      <c r="D672" s="330" t="s">
        <v>437</v>
      </c>
      <c r="E672" s="410">
        <f t="shared" si="101"/>
        <v>45</v>
      </c>
      <c r="F672" s="332"/>
      <c r="G672" s="332">
        <v>5</v>
      </c>
      <c r="H672" s="332">
        <v>10</v>
      </c>
      <c r="I672" s="332">
        <v>5</v>
      </c>
      <c r="J672" s="332"/>
      <c r="K672" s="484"/>
      <c r="L672" s="431">
        <f t="shared" si="99"/>
        <v>65</v>
      </c>
      <c r="M672" s="463">
        <f t="shared" si="100"/>
        <v>-65</v>
      </c>
    </row>
    <row r="673" spans="2:13">
      <c r="B673" s="1435"/>
      <c r="C673" s="1428" t="s">
        <v>310</v>
      </c>
      <c r="D673" s="338" t="s">
        <v>405</v>
      </c>
      <c r="E673" s="638">
        <f t="shared" si="101"/>
        <v>70</v>
      </c>
      <c r="F673" s="340"/>
      <c r="G673" s="340">
        <v>5</v>
      </c>
      <c r="H673" s="491">
        <v>50</v>
      </c>
      <c r="I673" s="340">
        <v>10</v>
      </c>
      <c r="J673" s="340"/>
      <c r="K673" s="482"/>
      <c r="L673" s="430">
        <f t="shared" si="99"/>
        <v>135</v>
      </c>
      <c r="M673" s="461">
        <f t="shared" si="100"/>
        <v>-7</v>
      </c>
    </row>
    <row r="674" spans="2:13">
      <c r="B674" s="1435"/>
      <c r="C674" s="1429"/>
      <c r="D674" s="334" t="s">
        <v>308</v>
      </c>
      <c r="E674" s="411">
        <f t="shared" si="101"/>
        <v>68</v>
      </c>
      <c r="F674" s="336"/>
      <c r="G674" s="336">
        <v>5</v>
      </c>
      <c r="H674" s="336">
        <v>50</v>
      </c>
      <c r="I674" s="336">
        <v>10</v>
      </c>
      <c r="J674" s="336"/>
      <c r="K674" s="483"/>
      <c r="L674" s="641">
        <f t="shared" si="99"/>
        <v>133</v>
      </c>
      <c r="M674" s="462">
        <f t="shared" si="100"/>
        <v>-1</v>
      </c>
    </row>
    <row r="675" spans="2:13" ht="17.25" thickBot="1">
      <c r="B675" s="1436"/>
      <c r="C675" s="1430"/>
      <c r="D675" s="330" t="s">
        <v>437</v>
      </c>
      <c r="E675" s="639">
        <f t="shared" si="101"/>
        <v>30</v>
      </c>
      <c r="F675" s="332"/>
      <c r="G675" s="332">
        <v>5</v>
      </c>
      <c r="H675" s="332">
        <v>10</v>
      </c>
      <c r="I675" s="332">
        <v>5</v>
      </c>
      <c r="J675" s="332"/>
      <c r="K675" s="484"/>
      <c r="L675" s="431">
        <f t="shared" si="99"/>
        <v>50</v>
      </c>
      <c r="M675" s="463">
        <f t="shared" si="100"/>
        <v>-69</v>
      </c>
    </row>
    <row r="676" spans="2:13" ht="17.25" thickBot="1"/>
    <row r="677" spans="2:13" ht="21" thickBot="1">
      <c r="B677" s="1437" t="s">
        <v>404</v>
      </c>
      <c r="C677" s="1438"/>
      <c r="D677" s="1439"/>
      <c r="E677" s="433" t="s">
        <v>319</v>
      </c>
      <c r="F677" s="354" t="s">
        <v>318</v>
      </c>
      <c r="G677" s="354" t="s">
        <v>317</v>
      </c>
      <c r="H677" s="354" t="s">
        <v>406</v>
      </c>
      <c r="I677" s="466" t="s">
        <v>431</v>
      </c>
      <c r="J677" s="354"/>
      <c r="K677" s="460" t="s">
        <v>432</v>
      </c>
      <c r="L677" s="354" t="s">
        <v>315</v>
      </c>
      <c r="M677" s="435" t="s">
        <v>416</v>
      </c>
    </row>
    <row r="678" spans="2:13">
      <c r="B678" s="1434" t="s">
        <v>313</v>
      </c>
      <c r="C678" s="1428" t="s">
        <v>311</v>
      </c>
      <c r="D678" s="338" t="s">
        <v>405</v>
      </c>
      <c r="E678" s="413">
        <v>154</v>
      </c>
      <c r="F678" s="340">
        <v>7</v>
      </c>
      <c r="G678" s="340">
        <v>5</v>
      </c>
      <c r="H678" s="491">
        <v>-7</v>
      </c>
      <c r="I678" s="491"/>
      <c r="J678" s="340"/>
      <c r="K678" s="340"/>
      <c r="L678" s="340">
        <f>SUM(E678:K678)</f>
        <v>159</v>
      </c>
      <c r="M678" s="438">
        <f>L678-L649</f>
        <v>10</v>
      </c>
    </row>
    <row r="679" spans="2:13">
      <c r="B679" s="1435"/>
      <c r="C679" s="1429"/>
      <c r="D679" s="334" t="s">
        <v>308</v>
      </c>
      <c r="E679" s="411">
        <v>147</v>
      </c>
      <c r="F679" s="336">
        <v>7</v>
      </c>
      <c r="G679" s="336">
        <v>5</v>
      </c>
      <c r="H679" s="336">
        <v>-7</v>
      </c>
      <c r="I679" s="336"/>
      <c r="J679" s="336"/>
      <c r="K679" s="336"/>
      <c r="L679" s="336">
        <f t="shared" ref="L679:L689" si="102">SUM(E679:K679)</f>
        <v>152</v>
      </c>
      <c r="M679" s="374">
        <f t="shared" ref="M679:M689" si="103">L679-L650</f>
        <v>5</v>
      </c>
    </row>
    <row r="680" spans="2:13" ht="17.25" thickBot="1">
      <c r="B680" s="1435"/>
      <c r="C680" s="1430"/>
      <c r="D680" s="330" t="s">
        <v>438</v>
      </c>
      <c r="E680" s="636">
        <f>E679-15</f>
        <v>132</v>
      </c>
      <c r="F680" s="332">
        <v>7</v>
      </c>
      <c r="G680" s="332">
        <v>5</v>
      </c>
      <c r="H680" s="341">
        <v>-7</v>
      </c>
      <c r="I680" s="341"/>
      <c r="J680" s="332"/>
      <c r="K680" s="332"/>
      <c r="L680" s="332">
        <f t="shared" si="102"/>
        <v>137</v>
      </c>
      <c r="M680" s="443">
        <f t="shared" si="103"/>
        <v>5</v>
      </c>
    </row>
    <row r="681" spans="2:13">
      <c r="B681" s="1435"/>
      <c r="C681" s="1428" t="s">
        <v>310</v>
      </c>
      <c r="D681" s="338" t="s">
        <v>405</v>
      </c>
      <c r="E681" s="413">
        <v>144</v>
      </c>
      <c r="F681" s="340">
        <v>7</v>
      </c>
      <c r="G681" s="340">
        <v>5</v>
      </c>
      <c r="H681" s="491">
        <v>-7</v>
      </c>
      <c r="I681" s="491"/>
      <c r="J681" s="340"/>
      <c r="K681" s="340"/>
      <c r="L681" s="340">
        <f t="shared" si="102"/>
        <v>149</v>
      </c>
      <c r="M681" s="438">
        <f t="shared" si="103"/>
        <v>11</v>
      </c>
    </row>
    <row r="682" spans="2:13">
      <c r="B682" s="1435"/>
      <c r="C682" s="1429"/>
      <c r="D682" s="334" t="s">
        <v>308</v>
      </c>
      <c r="E682" s="411">
        <v>136</v>
      </c>
      <c r="F682" s="336">
        <v>7</v>
      </c>
      <c r="G682" s="336">
        <v>5</v>
      </c>
      <c r="H682" s="336">
        <v>-7</v>
      </c>
      <c r="I682" s="336"/>
      <c r="J682" s="336"/>
      <c r="K682" s="336"/>
      <c r="L682" s="336">
        <f t="shared" si="102"/>
        <v>141</v>
      </c>
      <c r="M682" s="374">
        <f t="shared" si="103"/>
        <v>5</v>
      </c>
    </row>
    <row r="683" spans="2:13" ht="17.25" thickBot="1">
      <c r="B683" s="1436"/>
      <c r="C683" s="1409"/>
      <c r="D683" s="637" t="s">
        <v>438</v>
      </c>
      <c r="E683" s="636">
        <f>E682-15</f>
        <v>121</v>
      </c>
      <c r="F683" s="496">
        <v>7</v>
      </c>
      <c r="G683" s="496">
        <v>5</v>
      </c>
      <c r="H683" s="341">
        <v>-7</v>
      </c>
      <c r="I683" s="465"/>
      <c r="J683" s="496"/>
      <c r="K683" s="496"/>
      <c r="L683" s="496">
        <f t="shared" si="102"/>
        <v>126</v>
      </c>
      <c r="M683" s="443">
        <f t="shared" si="103"/>
        <v>5</v>
      </c>
    </row>
    <row r="684" spans="2:13">
      <c r="B684" s="1426" t="s">
        <v>312</v>
      </c>
      <c r="C684" s="1428" t="s">
        <v>311</v>
      </c>
      <c r="D684" s="338" t="s">
        <v>405</v>
      </c>
      <c r="E684" s="413">
        <f t="shared" ref="E684:E688" si="104">E678</f>
        <v>154</v>
      </c>
      <c r="F684" s="340"/>
      <c r="G684" s="340">
        <v>5</v>
      </c>
      <c r="H684" s="491">
        <v>-7</v>
      </c>
      <c r="I684" s="340"/>
      <c r="J684" s="340"/>
      <c r="K684" s="482"/>
      <c r="L684" s="340">
        <f t="shared" si="102"/>
        <v>152</v>
      </c>
      <c r="M684" s="367">
        <f t="shared" si="103"/>
        <v>15</v>
      </c>
    </row>
    <row r="685" spans="2:13">
      <c r="B685" s="1427"/>
      <c r="C685" s="1429"/>
      <c r="D685" s="334" t="s">
        <v>308</v>
      </c>
      <c r="E685" s="411">
        <f t="shared" si="104"/>
        <v>147</v>
      </c>
      <c r="F685" s="336"/>
      <c r="G685" s="336">
        <v>5</v>
      </c>
      <c r="H685" s="336">
        <v>-7</v>
      </c>
      <c r="I685" s="336"/>
      <c r="J685" s="336"/>
      <c r="K685" s="483"/>
      <c r="L685" s="336">
        <f t="shared" si="102"/>
        <v>145</v>
      </c>
      <c r="M685" s="374">
        <f t="shared" si="103"/>
        <v>10</v>
      </c>
    </row>
    <row r="686" spans="2:13" ht="17.25" thickBot="1">
      <c r="B686" s="1427"/>
      <c r="C686" s="1409"/>
      <c r="D686" s="637" t="s">
        <v>438</v>
      </c>
      <c r="E686" s="636">
        <f>E685-15</f>
        <v>132</v>
      </c>
      <c r="F686" s="496"/>
      <c r="G686" s="496">
        <v>5</v>
      </c>
      <c r="H686" s="341">
        <v>-7</v>
      </c>
      <c r="I686" s="496"/>
      <c r="J686" s="496"/>
      <c r="K686" s="502"/>
      <c r="L686" s="496">
        <f t="shared" si="102"/>
        <v>130</v>
      </c>
      <c r="M686" s="503">
        <f t="shared" si="103"/>
        <v>10</v>
      </c>
    </row>
    <row r="687" spans="2:13">
      <c r="B687" s="1427"/>
      <c r="C687" s="1428" t="s">
        <v>310</v>
      </c>
      <c r="D687" s="338" t="s">
        <v>405</v>
      </c>
      <c r="E687" s="413">
        <f t="shared" si="104"/>
        <v>144</v>
      </c>
      <c r="F687" s="340"/>
      <c r="G687" s="340">
        <v>5</v>
      </c>
      <c r="H687" s="491">
        <v>-7</v>
      </c>
      <c r="I687" s="340"/>
      <c r="J687" s="340"/>
      <c r="K687" s="482"/>
      <c r="L687" s="340">
        <f t="shared" si="102"/>
        <v>142</v>
      </c>
      <c r="M687" s="367">
        <f t="shared" si="103"/>
        <v>16</v>
      </c>
    </row>
    <row r="688" spans="2:13">
      <c r="B688" s="1427"/>
      <c r="C688" s="1429"/>
      <c r="D688" s="334" t="s">
        <v>308</v>
      </c>
      <c r="E688" s="411">
        <f t="shared" si="104"/>
        <v>136</v>
      </c>
      <c r="F688" s="336"/>
      <c r="G688" s="336">
        <v>5</v>
      </c>
      <c r="H688" s="336">
        <v>-7</v>
      </c>
      <c r="I688" s="336"/>
      <c r="J688" s="336"/>
      <c r="K688" s="483"/>
      <c r="L688" s="641">
        <f t="shared" si="102"/>
        <v>134</v>
      </c>
      <c r="M688" s="374">
        <f t="shared" si="103"/>
        <v>10</v>
      </c>
    </row>
    <row r="689" spans="2:13" ht="17.25" thickBot="1">
      <c r="B689" s="1376"/>
      <c r="C689" s="1430"/>
      <c r="D689" s="330" t="s">
        <v>438</v>
      </c>
      <c r="E689" s="412">
        <f>E688-15</f>
        <v>121</v>
      </c>
      <c r="F689" s="332"/>
      <c r="G689" s="332">
        <v>5</v>
      </c>
      <c r="H689" s="498">
        <v>-7</v>
      </c>
      <c r="I689" s="332"/>
      <c r="J689" s="332"/>
      <c r="K689" s="484"/>
      <c r="L689" s="332">
        <f t="shared" si="102"/>
        <v>119</v>
      </c>
      <c r="M689" s="501">
        <f t="shared" si="103"/>
        <v>10</v>
      </c>
    </row>
    <row r="692" spans="2:13" ht="17.25" thickBot="1">
      <c r="B692" s="363" t="s">
        <v>612</v>
      </c>
      <c r="C692" s="1440"/>
      <c r="D692" s="1440"/>
      <c r="E692" s="1440"/>
      <c r="F692" s="1440"/>
      <c r="G692" s="1440"/>
      <c r="H692" s="1440"/>
      <c r="I692" s="1440"/>
    </row>
    <row r="693" spans="2:13" ht="21" thickBot="1">
      <c r="B693" s="1441" t="s">
        <v>322</v>
      </c>
      <c r="C693" s="1442"/>
      <c r="D693" s="1443"/>
      <c r="E693" s="427" t="s">
        <v>319</v>
      </c>
      <c r="F693" s="371" t="s">
        <v>318</v>
      </c>
      <c r="G693" s="371" t="s">
        <v>317</v>
      </c>
      <c r="H693" s="371" t="s">
        <v>316</v>
      </c>
      <c r="I693" s="371" t="s">
        <v>409</v>
      </c>
      <c r="J693" s="371"/>
      <c r="K693" s="432" t="s">
        <v>432</v>
      </c>
      <c r="L693" s="371" t="s">
        <v>315</v>
      </c>
      <c r="M693" s="434" t="s">
        <v>410</v>
      </c>
    </row>
    <row r="694" spans="2:13">
      <c r="B694" s="1426" t="s">
        <v>313</v>
      </c>
      <c r="C694" s="1428" t="s">
        <v>311</v>
      </c>
      <c r="D694" s="338" t="s">
        <v>405</v>
      </c>
      <c r="E694" s="413">
        <f>E695+2</f>
        <v>81</v>
      </c>
      <c r="F694" s="340">
        <v>7</v>
      </c>
      <c r="G694" s="340">
        <v>5</v>
      </c>
      <c r="H694" s="340">
        <v>23</v>
      </c>
      <c r="I694" s="491"/>
      <c r="J694" s="340"/>
      <c r="K694" s="340"/>
      <c r="L694" s="430">
        <f>SUM(E694:K694)</f>
        <v>116</v>
      </c>
      <c r="M694" s="438">
        <f>L694-L723</f>
        <v>-7</v>
      </c>
    </row>
    <row r="695" spans="2:13">
      <c r="B695" s="1427"/>
      <c r="C695" s="1429"/>
      <c r="D695" s="640" t="s">
        <v>308</v>
      </c>
      <c r="E695" s="411">
        <v>79</v>
      </c>
      <c r="F695" s="336">
        <v>7</v>
      </c>
      <c r="G695" s="336">
        <v>5</v>
      </c>
      <c r="H695" s="336">
        <v>23</v>
      </c>
      <c r="I695" s="336"/>
      <c r="J695" s="336"/>
      <c r="K695" s="336"/>
      <c r="L695" s="429">
        <f t="shared" ref="L695:L705" si="105">SUM(E695:K695)</f>
        <v>114</v>
      </c>
      <c r="M695" s="374">
        <f t="shared" ref="M695:M705" si="106">L695-L724</f>
        <v>-2</v>
      </c>
    </row>
    <row r="696" spans="2:13" ht="17.25" thickBot="1">
      <c r="B696" s="1427"/>
      <c r="C696" s="1430"/>
      <c r="D696" s="330" t="s">
        <v>364</v>
      </c>
      <c r="E696" s="412">
        <f>E695-15</f>
        <v>64</v>
      </c>
      <c r="F696" s="332">
        <v>7</v>
      </c>
      <c r="G696" s="332">
        <v>5</v>
      </c>
      <c r="H696" s="332">
        <f>H694</f>
        <v>23</v>
      </c>
      <c r="I696" s="498"/>
      <c r="J696" s="332"/>
      <c r="K696" s="332"/>
      <c r="L696" s="431">
        <f t="shared" si="105"/>
        <v>99</v>
      </c>
      <c r="M696" s="440">
        <f t="shared" si="106"/>
        <v>-2</v>
      </c>
    </row>
    <row r="697" spans="2:13">
      <c r="B697" s="1427"/>
      <c r="C697" s="1428" t="s">
        <v>310</v>
      </c>
      <c r="D697" s="338" t="s">
        <v>405</v>
      </c>
      <c r="E697" s="413">
        <f>E698+2</f>
        <v>70</v>
      </c>
      <c r="F697" s="340">
        <v>7</v>
      </c>
      <c r="G697" s="340">
        <v>5</v>
      </c>
      <c r="H697" s="340">
        <v>23</v>
      </c>
      <c r="I697" s="491"/>
      <c r="J697" s="340"/>
      <c r="K697" s="340"/>
      <c r="L697" s="430">
        <f t="shared" si="105"/>
        <v>105</v>
      </c>
      <c r="M697" s="438">
        <f t="shared" si="106"/>
        <v>-8</v>
      </c>
    </row>
    <row r="698" spans="2:13">
      <c r="B698" s="1427"/>
      <c r="C698" s="1429"/>
      <c r="D698" s="640" t="s">
        <v>308</v>
      </c>
      <c r="E698" s="411">
        <v>68</v>
      </c>
      <c r="F698" s="336">
        <v>7</v>
      </c>
      <c r="G698" s="336">
        <v>5</v>
      </c>
      <c r="H698" s="336">
        <v>23</v>
      </c>
      <c r="I698" s="336"/>
      <c r="J698" s="336"/>
      <c r="K698" s="336"/>
      <c r="L698" s="429">
        <f t="shared" si="105"/>
        <v>103</v>
      </c>
      <c r="M698" s="374">
        <f t="shared" si="106"/>
        <v>-2</v>
      </c>
    </row>
    <row r="699" spans="2:13" ht="17.25" thickBot="1">
      <c r="B699" s="1376"/>
      <c r="C699" s="1430"/>
      <c r="D699" s="330" t="s">
        <v>364</v>
      </c>
      <c r="E699" s="412">
        <f>E698-15</f>
        <v>53</v>
      </c>
      <c r="F699" s="332">
        <v>7</v>
      </c>
      <c r="G699" s="332">
        <v>5</v>
      </c>
      <c r="H699" s="332">
        <f>H697</f>
        <v>23</v>
      </c>
      <c r="I699" s="498"/>
      <c r="J699" s="332"/>
      <c r="K699" s="332"/>
      <c r="L699" s="431">
        <f t="shared" si="105"/>
        <v>88</v>
      </c>
      <c r="M699" s="440">
        <f t="shared" si="106"/>
        <v>-2</v>
      </c>
    </row>
    <row r="700" spans="2:13">
      <c r="B700" s="1375" t="s">
        <v>312</v>
      </c>
      <c r="C700" s="1408" t="s">
        <v>311</v>
      </c>
      <c r="D700" s="348" t="s">
        <v>405</v>
      </c>
      <c r="E700" s="413">
        <f>E701+2</f>
        <v>81</v>
      </c>
      <c r="F700" s="341"/>
      <c r="G700" s="341">
        <v>5</v>
      </c>
      <c r="H700" s="341">
        <v>23</v>
      </c>
      <c r="I700" s="465"/>
      <c r="J700" s="465"/>
      <c r="K700" s="635">
        <v>-5</v>
      </c>
      <c r="L700" s="634">
        <f t="shared" si="105"/>
        <v>104</v>
      </c>
      <c r="M700" s="443">
        <f t="shared" si="106"/>
        <v>-12</v>
      </c>
    </row>
    <row r="701" spans="2:13">
      <c r="B701" s="1427"/>
      <c r="C701" s="1429"/>
      <c r="D701" s="640" t="s">
        <v>308</v>
      </c>
      <c r="E701" s="411">
        <f>E695</f>
        <v>79</v>
      </c>
      <c r="F701" s="336"/>
      <c r="G701" s="336">
        <v>5</v>
      </c>
      <c r="H701" s="336">
        <v>23</v>
      </c>
      <c r="I701" s="336"/>
      <c r="J701" s="336"/>
      <c r="K701" s="483">
        <v>-5</v>
      </c>
      <c r="L701" s="429">
        <f t="shared" si="105"/>
        <v>102</v>
      </c>
      <c r="M701" s="374">
        <f t="shared" si="106"/>
        <v>-7</v>
      </c>
    </row>
    <row r="702" spans="2:13" ht="17.25" thickBot="1">
      <c r="B702" s="1427"/>
      <c r="C702" s="1409"/>
      <c r="D702" s="637" t="s">
        <v>364</v>
      </c>
      <c r="E702" s="412">
        <f>E701-15</f>
        <v>64</v>
      </c>
      <c r="F702" s="496"/>
      <c r="G702" s="496">
        <v>5</v>
      </c>
      <c r="H702" s="496">
        <f>H700</f>
        <v>23</v>
      </c>
      <c r="I702" s="465"/>
      <c r="J702" s="465"/>
      <c r="K702" s="635">
        <v>-5</v>
      </c>
      <c r="L702" s="634">
        <f t="shared" si="105"/>
        <v>87</v>
      </c>
      <c r="M702" s="443">
        <f t="shared" si="106"/>
        <v>-7</v>
      </c>
    </row>
    <row r="703" spans="2:13">
      <c r="B703" s="1427"/>
      <c r="C703" s="1428" t="s">
        <v>310</v>
      </c>
      <c r="D703" s="338" t="s">
        <v>405</v>
      </c>
      <c r="E703" s="413">
        <f>E704+2</f>
        <v>70</v>
      </c>
      <c r="F703" s="340"/>
      <c r="G703" s="340">
        <v>5</v>
      </c>
      <c r="H703" s="340">
        <v>23</v>
      </c>
      <c r="I703" s="491"/>
      <c r="J703" s="491"/>
      <c r="K703" s="492">
        <v>-5</v>
      </c>
      <c r="L703" s="493">
        <f t="shared" si="105"/>
        <v>93</v>
      </c>
      <c r="M703" s="438">
        <f t="shared" si="106"/>
        <v>-13</v>
      </c>
    </row>
    <row r="704" spans="2:13">
      <c r="B704" s="1427"/>
      <c r="C704" s="1429"/>
      <c r="D704" s="640" t="s">
        <v>308</v>
      </c>
      <c r="E704" s="411">
        <f>E698</f>
        <v>68</v>
      </c>
      <c r="F704" s="336"/>
      <c r="G704" s="336">
        <v>5</v>
      </c>
      <c r="H704" s="336">
        <v>23</v>
      </c>
      <c r="I704" s="336"/>
      <c r="J704" s="336"/>
      <c r="K704" s="483">
        <v>-5</v>
      </c>
      <c r="L704" s="641">
        <f t="shared" si="105"/>
        <v>91</v>
      </c>
      <c r="M704" s="374">
        <f t="shared" si="106"/>
        <v>-7</v>
      </c>
    </row>
    <row r="705" spans="2:13" ht="17.25" thickBot="1">
      <c r="B705" s="1376"/>
      <c r="C705" s="1430"/>
      <c r="D705" s="330" t="s">
        <v>364</v>
      </c>
      <c r="E705" s="412">
        <f>E704-15</f>
        <v>53</v>
      </c>
      <c r="F705" s="332"/>
      <c r="G705" s="332">
        <v>5</v>
      </c>
      <c r="H705" s="332">
        <f>H703</f>
        <v>23</v>
      </c>
      <c r="I705" s="498"/>
      <c r="J705" s="498"/>
      <c r="K705" s="500">
        <v>-5</v>
      </c>
      <c r="L705" s="495">
        <f t="shared" si="105"/>
        <v>76</v>
      </c>
      <c r="M705" s="440">
        <f t="shared" si="106"/>
        <v>-7</v>
      </c>
    </row>
    <row r="707" spans="2:13" ht="17.25" thickBot="1">
      <c r="B707" s="1440" t="s">
        <v>365</v>
      </c>
      <c r="C707" s="1440"/>
      <c r="D707" s="1440"/>
      <c r="E707" s="1440"/>
      <c r="F707" s="1440"/>
      <c r="G707" s="1440"/>
      <c r="H707" s="1440"/>
    </row>
    <row r="708" spans="2:13" ht="21" thickBot="1">
      <c r="B708" s="1431" t="s">
        <v>320</v>
      </c>
      <c r="C708" s="1432"/>
      <c r="D708" s="1433"/>
      <c r="E708" s="433" t="s">
        <v>319</v>
      </c>
      <c r="F708" s="354" t="s">
        <v>318</v>
      </c>
      <c r="G708" s="354" t="s">
        <v>317</v>
      </c>
      <c r="H708" s="354" t="s">
        <v>316</v>
      </c>
      <c r="I708" s="354" t="s">
        <v>409</v>
      </c>
      <c r="J708" s="460" t="s">
        <v>313</v>
      </c>
      <c r="K708" s="460" t="s">
        <v>432</v>
      </c>
      <c r="L708" s="460" t="s">
        <v>315</v>
      </c>
      <c r="M708" s="464" t="s">
        <v>410</v>
      </c>
    </row>
    <row r="709" spans="2:13">
      <c r="B709" s="1372" t="s">
        <v>313</v>
      </c>
      <c r="C709" s="1428" t="s">
        <v>311</v>
      </c>
      <c r="D709" s="338" t="s">
        <v>405</v>
      </c>
      <c r="E709" s="413">
        <v>85</v>
      </c>
      <c r="F709" s="340">
        <v>7</v>
      </c>
      <c r="G709" s="340">
        <v>5</v>
      </c>
      <c r="H709" s="491">
        <v>15</v>
      </c>
      <c r="I709" s="340">
        <v>10</v>
      </c>
      <c r="J709" s="340"/>
      <c r="K709" s="339"/>
      <c r="L709" s="340">
        <f t="shared" ref="L709:L720" si="107">SUM(E709:K709)</f>
        <v>122</v>
      </c>
      <c r="M709" s="462">
        <f t="shared" ref="M709:M720" si="108">L709-L723</f>
        <v>-1</v>
      </c>
    </row>
    <row r="710" spans="2:13">
      <c r="B710" s="1373"/>
      <c r="C710" s="1429"/>
      <c r="D710" s="334" t="s">
        <v>308</v>
      </c>
      <c r="E710" s="411">
        <v>83</v>
      </c>
      <c r="F710" s="336">
        <v>7</v>
      </c>
      <c r="G710" s="336">
        <v>5</v>
      </c>
      <c r="H710" s="336">
        <v>15</v>
      </c>
      <c r="I710" s="336">
        <v>10</v>
      </c>
      <c r="J710" s="336"/>
      <c r="K710" s="335"/>
      <c r="L710" s="429">
        <f t="shared" si="107"/>
        <v>120</v>
      </c>
      <c r="M710" s="462">
        <f t="shared" si="108"/>
        <v>4</v>
      </c>
    </row>
    <row r="711" spans="2:13" ht="17.25" thickBot="1">
      <c r="B711" s="1373"/>
      <c r="C711" s="1430"/>
      <c r="D711" s="330" t="s">
        <v>437</v>
      </c>
      <c r="E711" s="412">
        <v>45</v>
      </c>
      <c r="F711" s="332">
        <v>7</v>
      </c>
      <c r="G711" s="332">
        <v>5</v>
      </c>
      <c r="H711" s="332">
        <v>0</v>
      </c>
      <c r="I711" s="332">
        <v>5</v>
      </c>
      <c r="J711" s="332"/>
      <c r="K711" s="331"/>
      <c r="L711" s="431">
        <f t="shared" si="107"/>
        <v>62</v>
      </c>
      <c r="M711" s="463">
        <f t="shared" si="108"/>
        <v>-39</v>
      </c>
    </row>
    <row r="712" spans="2:13">
      <c r="B712" s="1373"/>
      <c r="C712" s="1428" t="s">
        <v>310</v>
      </c>
      <c r="D712" s="338" t="s">
        <v>405</v>
      </c>
      <c r="E712" s="413">
        <v>70</v>
      </c>
      <c r="F712" s="340">
        <v>7</v>
      </c>
      <c r="G712" s="340">
        <v>5</v>
      </c>
      <c r="H712" s="491">
        <v>15</v>
      </c>
      <c r="I712" s="340">
        <v>10</v>
      </c>
      <c r="J712" s="496"/>
      <c r="K712" s="497"/>
      <c r="L712" s="430">
        <f t="shared" si="107"/>
        <v>107</v>
      </c>
      <c r="M712" s="461">
        <f t="shared" si="108"/>
        <v>-6</v>
      </c>
    </row>
    <row r="713" spans="2:13">
      <c r="B713" s="1373"/>
      <c r="C713" s="1429"/>
      <c r="D713" s="334" t="s">
        <v>308</v>
      </c>
      <c r="E713" s="411">
        <v>68</v>
      </c>
      <c r="F713" s="336">
        <v>7</v>
      </c>
      <c r="G713" s="336">
        <v>5</v>
      </c>
      <c r="H713" s="336">
        <v>15</v>
      </c>
      <c r="I713" s="336">
        <v>10</v>
      </c>
      <c r="J713" s="336"/>
      <c r="K713" s="336"/>
      <c r="L713" s="429">
        <f t="shared" si="107"/>
        <v>105</v>
      </c>
      <c r="M713" s="462">
        <f t="shared" si="108"/>
        <v>0</v>
      </c>
    </row>
    <row r="714" spans="2:13" ht="17.25" thickBot="1">
      <c r="B714" s="1374"/>
      <c r="C714" s="1430"/>
      <c r="D714" s="330" t="s">
        <v>437</v>
      </c>
      <c r="E714" s="412">
        <v>30</v>
      </c>
      <c r="F714" s="332">
        <v>7</v>
      </c>
      <c r="G714" s="332">
        <v>5</v>
      </c>
      <c r="H714" s="332">
        <v>0</v>
      </c>
      <c r="I714" s="332">
        <v>5</v>
      </c>
      <c r="J714" s="498"/>
      <c r="K714" s="499"/>
      <c r="L714" s="431">
        <f t="shared" si="107"/>
        <v>47</v>
      </c>
      <c r="M714" s="463">
        <f t="shared" si="108"/>
        <v>-43</v>
      </c>
    </row>
    <row r="715" spans="2:13">
      <c r="B715" s="1434" t="s">
        <v>312</v>
      </c>
      <c r="C715" s="1428" t="s">
        <v>311</v>
      </c>
      <c r="D715" s="338" t="s">
        <v>405</v>
      </c>
      <c r="E715" s="638">
        <f t="shared" ref="E715:E720" si="109">E709</f>
        <v>85</v>
      </c>
      <c r="F715" s="340"/>
      <c r="G715" s="340">
        <v>5</v>
      </c>
      <c r="H715" s="491">
        <v>15</v>
      </c>
      <c r="I715" s="340">
        <v>10</v>
      </c>
      <c r="J715" s="340"/>
      <c r="K715" s="482"/>
      <c r="L715" s="430">
        <f t="shared" si="107"/>
        <v>115</v>
      </c>
      <c r="M715" s="461">
        <f t="shared" si="108"/>
        <v>-1</v>
      </c>
    </row>
    <row r="716" spans="2:13">
      <c r="B716" s="1435"/>
      <c r="C716" s="1429"/>
      <c r="D716" s="334" t="s">
        <v>308</v>
      </c>
      <c r="E716" s="411">
        <f t="shared" si="109"/>
        <v>83</v>
      </c>
      <c r="F716" s="336"/>
      <c r="G716" s="336">
        <v>5</v>
      </c>
      <c r="H716" s="336">
        <v>15</v>
      </c>
      <c r="I716" s="336">
        <v>10</v>
      </c>
      <c r="J716" s="336"/>
      <c r="K716" s="483"/>
      <c r="L716" s="429">
        <f t="shared" si="107"/>
        <v>113</v>
      </c>
      <c r="M716" s="462">
        <f t="shared" si="108"/>
        <v>4</v>
      </c>
    </row>
    <row r="717" spans="2:13" ht="17.25" thickBot="1">
      <c r="B717" s="1435"/>
      <c r="C717" s="1430"/>
      <c r="D717" s="330" t="s">
        <v>437</v>
      </c>
      <c r="E717" s="410">
        <f t="shared" si="109"/>
        <v>45</v>
      </c>
      <c r="F717" s="332"/>
      <c r="G717" s="332">
        <v>5</v>
      </c>
      <c r="H717" s="332">
        <v>0</v>
      </c>
      <c r="I717" s="332">
        <v>5</v>
      </c>
      <c r="J717" s="332"/>
      <c r="K717" s="484"/>
      <c r="L717" s="431">
        <f t="shared" si="107"/>
        <v>55</v>
      </c>
      <c r="M717" s="463">
        <f t="shared" si="108"/>
        <v>-39</v>
      </c>
    </row>
    <row r="718" spans="2:13">
      <c r="B718" s="1435"/>
      <c r="C718" s="1428" t="s">
        <v>310</v>
      </c>
      <c r="D718" s="338" t="s">
        <v>405</v>
      </c>
      <c r="E718" s="638">
        <f t="shared" si="109"/>
        <v>70</v>
      </c>
      <c r="F718" s="340"/>
      <c r="G718" s="340">
        <v>5</v>
      </c>
      <c r="H718" s="491">
        <v>15</v>
      </c>
      <c r="I718" s="340">
        <v>10</v>
      </c>
      <c r="J718" s="340"/>
      <c r="K718" s="482"/>
      <c r="L718" s="430">
        <f t="shared" si="107"/>
        <v>100</v>
      </c>
      <c r="M718" s="461">
        <f t="shared" si="108"/>
        <v>-6</v>
      </c>
    </row>
    <row r="719" spans="2:13">
      <c r="B719" s="1435"/>
      <c r="C719" s="1429"/>
      <c r="D719" s="334" t="s">
        <v>308</v>
      </c>
      <c r="E719" s="411">
        <f t="shared" si="109"/>
        <v>68</v>
      </c>
      <c r="F719" s="336"/>
      <c r="G719" s="336">
        <v>5</v>
      </c>
      <c r="H719" s="336">
        <v>15</v>
      </c>
      <c r="I719" s="336">
        <v>10</v>
      </c>
      <c r="J719" s="336"/>
      <c r="K719" s="483"/>
      <c r="L719" s="641">
        <f t="shared" si="107"/>
        <v>98</v>
      </c>
      <c r="M719" s="462">
        <f t="shared" si="108"/>
        <v>0</v>
      </c>
    </row>
    <row r="720" spans="2:13" ht="17.25" thickBot="1">
      <c r="B720" s="1436"/>
      <c r="C720" s="1430"/>
      <c r="D720" s="330" t="s">
        <v>437</v>
      </c>
      <c r="E720" s="639">
        <f t="shared" si="109"/>
        <v>30</v>
      </c>
      <c r="F720" s="332"/>
      <c r="G720" s="332">
        <v>5</v>
      </c>
      <c r="H720" s="332">
        <v>0</v>
      </c>
      <c r="I720" s="332">
        <v>5</v>
      </c>
      <c r="J720" s="332"/>
      <c r="K720" s="484"/>
      <c r="L720" s="431">
        <f t="shared" si="107"/>
        <v>40</v>
      </c>
      <c r="M720" s="463">
        <f t="shared" si="108"/>
        <v>-43</v>
      </c>
    </row>
    <row r="721" spans="2:13" ht="17.25" thickBot="1"/>
    <row r="722" spans="2:13" ht="21" thickBot="1">
      <c r="B722" s="1437" t="s">
        <v>404</v>
      </c>
      <c r="C722" s="1438"/>
      <c r="D722" s="1439"/>
      <c r="E722" s="433" t="s">
        <v>319</v>
      </c>
      <c r="F722" s="354" t="s">
        <v>318</v>
      </c>
      <c r="G722" s="354" t="s">
        <v>317</v>
      </c>
      <c r="H722" s="354" t="s">
        <v>406</v>
      </c>
      <c r="I722" s="466" t="s">
        <v>431</v>
      </c>
      <c r="J722" s="354"/>
      <c r="K722" s="460" t="s">
        <v>432</v>
      </c>
      <c r="L722" s="354" t="s">
        <v>315</v>
      </c>
      <c r="M722" s="435" t="s">
        <v>416</v>
      </c>
    </row>
    <row r="723" spans="2:13">
      <c r="B723" s="1434" t="s">
        <v>313</v>
      </c>
      <c r="C723" s="1428" t="s">
        <v>311</v>
      </c>
      <c r="D723" s="338" t="s">
        <v>405</v>
      </c>
      <c r="E723" s="413">
        <v>118</v>
      </c>
      <c r="F723" s="340">
        <v>7</v>
      </c>
      <c r="G723" s="340">
        <v>5</v>
      </c>
      <c r="H723" s="491">
        <v>-7</v>
      </c>
      <c r="I723" s="491"/>
      <c r="J723" s="340"/>
      <c r="K723" s="340"/>
      <c r="L723" s="340">
        <f>SUM(E723:K723)</f>
        <v>123</v>
      </c>
      <c r="M723" s="438">
        <f>L723-L694</f>
        <v>7</v>
      </c>
    </row>
    <row r="724" spans="2:13">
      <c r="B724" s="1435"/>
      <c r="C724" s="1429"/>
      <c r="D724" s="334" t="s">
        <v>308</v>
      </c>
      <c r="E724" s="411">
        <v>111</v>
      </c>
      <c r="F724" s="336">
        <v>7</v>
      </c>
      <c r="G724" s="336">
        <v>5</v>
      </c>
      <c r="H724" s="336">
        <v>-7</v>
      </c>
      <c r="I724" s="336"/>
      <c r="J724" s="336"/>
      <c r="K724" s="336"/>
      <c r="L724" s="336">
        <f t="shared" ref="L724:L734" si="110">SUM(E724:K724)</f>
        <v>116</v>
      </c>
      <c r="M724" s="374">
        <f t="shared" ref="M724:M734" si="111">L724-L695</f>
        <v>2</v>
      </c>
    </row>
    <row r="725" spans="2:13" ht="17.25" thickBot="1">
      <c r="B725" s="1435"/>
      <c r="C725" s="1430"/>
      <c r="D725" s="330" t="s">
        <v>438</v>
      </c>
      <c r="E725" s="636">
        <f>E724-15</f>
        <v>96</v>
      </c>
      <c r="F725" s="332">
        <v>7</v>
      </c>
      <c r="G725" s="332">
        <v>5</v>
      </c>
      <c r="H725" s="341">
        <v>-7</v>
      </c>
      <c r="I725" s="341"/>
      <c r="J725" s="332"/>
      <c r="K725" s="332"/>
      <c r="L725" s="332">
        <f t="shared" si="110"/>
        <v>101</v>
      </c>
      <c r="M725" s="443">
        <f t="shared" si="111"/>
        <v>2</v>
      </c>
    </row>
    <row r="726" spans="2:13">
      <c r="B726" s="1435"/>
      <c r="C726" s="1428" t="s">
        <v>310</v>
      </c>
      <c r="D726" s="338" t="s">
        <v>405</v>
      </c>
      <c r="E726" s="413">
        <v>108</v>
      </c>
      <c r="F726" s="340">
        <v>7</v>
      </c>
      <c r="G726" s="340">
        <v>5</v>
      </c>
      <c r="H726" s="491">
        <v>-7</v>
      </c>
      <c r="I726" s="491"/>
      <c r="J726" s="340"/>
      <c r="K726" s="340"/>
      <c r="L726" s="340">
        <f t="shared" si="110"/>
        <v>113</v>
      </c>
      <c r="M726" s="438">
        <f t="shared" si="111"/>
        <v>8</v>
      </c>
    </row>
    <row r="727" spans="2:13">
      <c r="B727" s="1435"/>
      <c r="C727" s="1429"/>
      <c r="D727" s="334" t="s">
        <v>308</v>
      </c>
      <c r="E727" s="411">
        <v>100</v>
      </c>
      <c r="F727" s="336">
        <v>7</v>
      </c>
      <c r="G727" s="336">
        <v>5</v>
      </c>
      <c r="H727" s="336">
        <v>-7</v>
      </c>
      <c r="I727" s="336"/>
      <c r="J727" s="336"/>
      <c r="K727" s="336"/>
      <c r="L727" s="336">
        <f t="shared" si="110"/>
        <v>105</v>
      </c>
      <c r="M727" s="374">
        <f t="shared" si="111"/>
        <v>2</v>
      </c>
    </row>
    <row r="728" spans="2:13" ht="17.25" thickBot="1">
      <c r="B728" s="1436"/>
      <c r="C728" s="1409"/>
      <c r="D728" s="637" t="s">
        <v>438</v>
      </c>
      <c r="E728" s="636">
        <f>E727-15</f>
        <v>85</v>
      </c>
      <c r="F728" s="496">
        <v>7</v>
      </c>
      <c r="G728" s="496">
        <v>5</v>
      </c>
      <c r="H728" s="341">
        <v>-7</v>
      </c>
      <c r="I728" s="465"/>
      <c r="J728" s="496"/>
      <c r="K728" s="496"/>
      <c r="L728" s="496">
        <f t="shared" si="110"/>
        <v>90</v>
      </c>
      <c r="M728" s="443">
        <f t="shared" si="111"/>
        <v>2</v>
      </c>
    </row>
    <row r="729" spans="2:13">
      <c r="B729" s="1426" t="s">
        <v>312</v>
      </c>
      <c r="C729" s="1428" t="s">
        <v>311</v>
      </c>
      <c r="D729" s="338" t="s">
        <v>405</v>
      </c>
      <c r="E729" s="413">
        <f t="shared" ref="E729:E733" si="112">E723</f>
        <v>118</v>
      </c>
      <c r="F729" s="340"/>
      <c r="G729" s="340">
        <v>5</v>
      </c>
      <c r="H729" s="491">
        <v>-7</v>
      </c>
      <c r="I729" s="340"/>
      <c r="J729" s="340"/>
      <c r="K729" s="482"/>
      <c r="L729" s="340">
        <f t="shared" si="110"/>
        <v>116</v>
      </c>
      <c r="M729" s="367">
        <f t="shared" si="111"/>
        <v>12</v>
      </c>
    </row>
    <row r="730" spans="2:13">
      <c r="B730" s="1427"/>
      <c r="C730" s="1429"/>
      <c r="D730" s="334" t="s">
        <v>308</v>
      </c>
      <c r="E730" s="411">
        <f t="shared" si="112"/>
        <v>111</v>
      </c>
      <c r="F730" s="336"/>
      <c r="G730" s="336">
        <v>5</v>
      </c>
      <c r="H730" s="336">
        <v>-7</v>
      </c>
      <c r="I730" s="336"/>
      <c r="J730" s="336"/>
      <c r="K730" s="483"/>
      <c r="L730" s="336">
        <f t="shared" si="110"/>
        <v>109</v>
      </c>
      <c r="M730" s="374">
        <f t="shared" si="111"/>
        <v>7</v>
      </c>
    </row>
    <row r="731" spans="2:13" ht="17.25" thickBot="1">
      <c r="B731" s="1427"/>
      <c r="C731" s="1409"/>
      <c r="D731" s="637" t="s">
        <v>438</v>
      </c>
      <c r="E731" s="636">
        <f>E730-15</f>
        <v>96</v>
      </c>
      <c r="F731" s="496"/>
      <c r="G731" s="496">
        <v>5</v>
      </c>
      <c r="H731" s="341">
        <v>-7</v>
      </c>
      <c r="I731" s="496"/>
      <c r="J731" s="496"/>
      <c r="K731" s="502"/>
      <c r="L731" s="496">
        <f t="shared" si="110"/>
        <v>94</v>
      </c>
      <c r="M731" s="503">
        <f t="shared" si="111"/>
        <v>7</v>
      </c>
    </row>
    <row r="732" spans="2:13">
      <c r="B732" s="1427"/>
      <c r="C732" s="1428" t="s">
        <v>310</v>
      </c>
      <c r="D732" s="338" t="s">
        <v>405</v>
      </c>
      <c r="E732" s="413">
        <f t="shared" si="112"/>
        <v>108</v>
      </c>
      <c r="F732" s="340"/>
      <c r="G732" s="340">
        <v>5</v>
      </c>
      <c r="H732" s="491">
        <v>-7</v>
      </c>
      <c r="I732" s="340"/>
      <c r="J732" s="340"/>
      <c r="K732" s="482"/>
      <c r="L732" s="340">
        <f t="shared" si="110"/>
        <v>106</v>
      </c>
      <c r="M732" s="367">
        <f t="shared" si="111"/>
        <v>13</v>
      </c>
    </row>
    <row r="733" spans="2:13">
      <c r="B733" s="1427"/>
      <c r="C733" s="1429"/>
      <c r="D733" s="334" t="s">
        <v>308</v>
      </c>
      <c r="E733" s="411">
        <f t="shared" si="112"/>
        <v>100</v>
      </c>
      <c r="F733" s="336"/>
      <c r="G733" s="336">
        <v>5</v>
      </c>
      <c r="H733" s="336">
        <v>-7</v>
      </c>
      <c r="I733" s="336"/>
      <c r="J733" s="336"/>
      <c r="K733" s="483"/>
      <c r="L733" s="641">
        <f t="shared" si="110"/>
        <v>98</v>
      </c>
      <c r="M733" s="374">
        <f t="shared" si="111"/>
        <v>7</v>
      </c>
    </row>
    <row r="734" spans="2:13" ht="17.25" thickBot="1">
      <c r="B734" s="1376"/>
      <c r="C734" s="1430"/>
      <c r="D734" s="330" t="s">
        <v>438</v>
      </c>
      <c r="E734" s="412">
        <f>E733-15</f>
        <v>85</v>
      </c>
      <c r="F734" s="332"/>
      <c r="G734" s="332">
        <v>5</v>
      </c>
      <c r="H734" s="498">
        <v>-7</v>
      </c>
      <c r="I734" s="332"/>
      <c r="J734" s="332"/>
      <c r="K734" s="484"/>
      <c r="L734" s="332">
        <f t="shared" si="110"/>
        <v>83</v>
      </c>
      <c r="M734" s="501">
        <f t="shared" si="111"/>
        <v>7</v>
      </c>
    </row>
    <row r="736" spans="2:13" ht="17.25" thickBot="1">
      <c r="B736" s="363" t="s">
        <v>619</v>
      </c>
      <c r="C736" s="1440"/>
      <c r="D736" s="1440"/>
      <c r="E736" s="1440"/>
      <c r="F736" s="1440"/>
      <c r="G736" s="1440"/>
      <c r="H736" s="1440"/>
      <c r="I736" s="1440"/>
    </row>
    <row r="737" spans="2:13" ht="21" thickBot="1">
      <c r="B737" s="1441" t="s">
        <v>322</v>
      </c>
      <c r="C737" s="1442"/>
      <c r="D737" s="1443"/>
      <c r="E737" s="427" t="s">
        <v>319</v>
      </c>
      <c r="F737" s="371" t="s">
        <v>318</v>
      </c>
      <c r="G737" s="371" t="s">
        <v>317</v>
      </c>
      <c r="H737" s="371" t="s">
        <v>316</v>
      </c>
      <c r="I737" s="371" t="s">
        <v>409</v>
      </c>
      <c r="J737" s="371"/>
      <c r="K737" s="432" t="s">
        <v>432</v>
      </c>
      <c r="L737" s="371" t="s">
        <v>315</v>
      </c>
      <c r="M737" s="434" t="s">
        <v>410</v>
      </c>
    </row>
    <row r="738" spans="2:13">
      <c r="B738" s="1426" t="s">
        <v>313</v>
      </c>
      <c r="C738" s="1428" t="s">
        <v>311</v>
      </c>
      <c r="D738" s="338" t="s">
        <v>405</v>
      </c>
      <c r="E738" s="413">
        <f>E739+2</f>
        <v>81</v>
      </c>
      <c r="F738" s="340">
        <v>7</v>
      </c>
      <c r="G738" s="340">
        <v>5</v>
      </c>
      <c r="H738" s="340">
        <v>23</v>
      </c>
      <c r="I738" s="491"/>
      <c r="J738" s="340"/>
      <c r="K738" s="340"/>
      <c r="L738" s="430">
        <f>SUM(E738:K738)</f>
        <v>116</v>
      </c>
      <c r="M738" s="438">
        <f>L738-L767</f>
        <v>-7</v>
      </c>
    </row>
    <row r="739" spans="2:13">
      <c r="B739" s="1427"/>
      <c r="C739" s="1429"/>
      <c r="D739" s="640" t="s">
        <v>308</v>
      </c>
      <c r="E739" s="411">
        <v>79</v>
      </c>
      <c r="F739" s="336">
        <v>7</v>
      </c>
      <c r="G739" s="336">
        <v>5</v>
      </c>
      <c r="H739" s="336">
        <v>23</v>
      </c>
      <c r="I739" s="336"/>
      <c r="J739" s="336"/>
      <c r="K739" s="336"/>
      <c r="L739" s="429">
        <f t="shared" ref="L739:L749" si="113">SUM(E739:K739)</f>
        <v>114</v>
      </c>
      <c r="M739" s="374">
        <f t="shared" ref="M739:M749" si="114">L739-L768</f>
        <v>-2</v>
      </c>
    </row>
    <row r="740" spans="2:13" ht="17.25" thickBot="1">
      <c r="B740" s="1427"/>
      <c r="C740" s="1430"/>
      <c r="D740" s="330" t="s">
        <v>364</v>
      </c>
      <c r="E740" s="412">
        <f>E739-15</f>
        <v>64</v>
      </c>
      <c r="F740" s="332">
        <v>7</v>
      </c>
      <c r="G740" s="332">
        <v>5</v>
      </c>
      <c r="H740" s="332">
        <f>H738</f>
        <v>23</v>
      </c>
      <c r="I740" s="498"/>
      <c r="J740" s="332"/>
      <c r="K740" s="332"/>
      <c r="L740" s="431">
        <f t="shared" si="113"/>
        <v>99</v>
      </c>
      <c r="M740" s="440">
        <f t="shared" si="114"/>
        <v>-2</v>
      </c>
    </row>
    <row r="741" spans="2:13">
      <c r="B741" s="1427"/>
      <c r="C741" s="1428" t="s">
        <v>310</v>
      </c>
      <c r="D741" s="338" t="s">
        <v>405</v>
      </c>
      <c r="E741" s="413">
        <f>E742+2</f>
        <v>70</v>
      </c>
      <c r="F741" s="340">
        <v>7</v>
      </c>
      <c r="G741" s="340">
        <v>5</v>
      </c>
      <c r="H741" s="340">
        <v>23</v>
      </c>
      <c r="I741" s="491"/>
      <c r="J741" s="340"/>
      <c r="K741" s="340"/>
      <c r="L741" s="430">
        <f t="shared" si="113"/>
        <v>105</v>
      </c>
      <c r="M741" s="438">
        <f t="shared" si="114"/>
        <v>-8</v>
      </c>
    </row>
    <row r="742" spans="2:13">
      <c r="B742" s="1427"/>
      <c r="C742" s="1429"/>
      <c r="D742" s="640" t="s">
        <v>308</v>
      </c>
      <c r="E742" s="411">
        <v>68</v>
      </c>
      <c r="F742" s="336">
        <v>7</v>
      </c>
      <c r="G742" s="336">
        <v>5</v>
      </c>
      <c r="H742" s="336">
        <v>23</v>
      </c>
      <c r="I742" s="336"/>
      <c r="J742" s="336"/>
      <c r="K742" s="336"/>
      <c r="L742" s="429">
        <f t="shared" si="113"/>
        <v>103</v>
      </c>
      <c r="M742" s="374">
        <f t="shared" si="114"/>
        <v>-2</v>
      </c>
    </row>
    <row r="743" spans="2:13" ht="17.25" thickBot="1">
      <c r="B743" s="1376"/>
      <c r="C743" s="1430"/>
      <c r="D743" s="330" t="s">
        <v>364</v>
      </c>
      <c r="E743" s="412">
        <f>E742-15</f>
        <v>53</v>
      </c>
      <c r="F743" s="332">
        <v>7</v>
      </c>
      <c r="G743" s="332">
        <v>5</v>
      </c>
      <c r="H743" s="332">
        <f>H741</f>
        <v>23</v>
      </c>
      <c r="I743" s="498"/>
      <c r="J743" s="332"/>
      <c r="K743" s="332"/>
      <c r="L743" s="431">
        <f t="shared" si="113"/>
        <v>88</v>
      </c>
      <c r="M743" s="440">
        <f t="shared" si="114"/>
        <v>-2</v>
      </c>
    </row>
    <row r="744" spans="2:13">
      <c r="B744" s="1375" t="s">
        <v>312</v>
      </c>
      <c r="C744" s="1408" t="s">
        <v>311</v>
      </c>
      <c r="D744" s="348" t="s">
        <v>405</v>
      </c>
      <c r="E744" s="413">
        <f>E745+2</f>
        <v>81</v>
      </c>
      <c r="F744" s="341"/>
      <c r="G744" s="341">
        <v>5</v>
      </c>
      <c r="H744" s="341">
        <v>23</v>
      </c>
      <c r="I744" s="465"/>
      <c r="J744" s="465"/>
      <c r="K744" s="635"/>
      <c r="L744" s="634">
        <f t="shared" si="113"/>
        <v>109</v>
      </c>
      <c r="M744" s="443">
        <f t="shared" si="114"/>
        <v>-7</v>
      </c>
    </row>
    <row r="745" spans="2:13">
      <c r="B745" s="1427"/>
      <c r="C745" s="1429"/>
      <c r="D745" s="640" t="s">
        <v>308</v>
      </c>
      <c r="E745" s="411">
        <f>E739</f>
        <v>79</v>
      </c>
      <c r="F745" s="336"/>
      <c r="G745" s="336">
        <v>5</v>
      </c>
      <c r="H745" s="336">
        <v>23</v>
      </c>
      <c r="I745" s="336"/>
      <c r="J745" s="336"/>
      <c r="K745" s="483"/>
      <c r="L745" s="429">
        <f t="shared" si="113"/>
        <v>107</v>
      </c>
      <c r="M745" s="374">
        <f t="shared" si="114"/>
        <v>-2</v>
      </c>
    </row>
    <row r="746" spans="2:13" ht="17.25" thickBot="1">
      <c r="B746" s="1427"/>
      <c r="C746" s="1409"/>
      <c r="D746" s="637" t="s">
        <v>364</v>
      </c>
      <c r="E746" s="412">
        <f>E745-15</f>
        <v>64</v>
      </c>
      <c r="F746" s="496"/>
      <c r="G746" s="496">
        <v>5</v>
      </c>
      <c r="H746" s="496">
        <f>H744</f>
        <v>23</v>
      </c>
      <c r="I746" s="465"/>
      <c r="J746" s="465"/>
      <c r="K746" s="635"/>
      <c r="L746" s="634">
        <f t="shared" si="113"/>
        <v>92</v>
      </c>
      <c r="M746" s="443">
        <f t="shared" si="114"/>
        <v>-2</v>
      </c>
    </row>
    <row r="747" spans="2:13">
      <c r="B747" s="1427"/>
      <c r="C747" s="1428" t="s">
        <v>310</v>
      </c>
      <c r="D747" s="338" t="s">
        <v>405</v>
      </c>
      <c r="E747" s="413">
        <f>E748+2</f>
        <v>70</v>
      </c>
      <c r="F747" s="340"/>
      <c r="G747" s="340">
        <v>5</v>
      </c>
      <c r="H747" s="340">
        <v>23</v>
      </c>
      <c r="I747" s="491"/>
      <c r="J747" s="491"/>
      <c r="K747" s="492"/>
      <c r="L747" s="493">
        <f t="shared" si="113"/>
        <v>98</v>
      </c>
      <c r="M747" s="438">
        <f t="shared" si="114"/>
        <v>-8</v>
      </c>
    </row>
    <row r="748" spans="2:13">
      <c r="B748" s="1427"/>
      <c r="C748" s="1429"/>
      <c r="D748" s="640" t="s">
        <v>308</v>
      </c>
      <c r="E748" s="411">
        <f>E742</f>
        <v>68</v>
      </c>
      <c r="F748" s="336"/>
      <c r="G748" s="336">
        <v>5</v>
      </c>
      <c r="H748" s="336">
        <v>23</v>
      </c>
      <c r="I748" s="336"/>
      <c r="J748" s="336"/>
      <c r="K748" s="483"/>
      <c r="L748" s="641">
        <f t="shared" si="113"/>
        <v>96</v>
      </c>
      <c r="M748" s="374">
        <f t="shared" si="114"/>
        <v>-2</v>
      </c>
    </row>
    <row r="749" spans="2:13" ht="17.25" thickBot="1">
      <c r="B749" s="1376"/>
      <c r="C749" s="1430"/>
      <c r="D749" s="330" t="s">
        <v>364</v>
      </c>
      <c r="E749" s="412">
        <f>E748-15</f>
        <v>53</v>
      </c>
      <c r="F749" s="332"/>
      <c r="G749" s="332">
        <v>5</v>
      </c>
      <c r="H749" s="332">
        <f>H747</f>
        <v>23</v>
      </c>
      <c r="I749" s="498"/>
      <c r="J749" s="498"/>
      <c r="K749" s="500"/>
      <c r="L749" s="495">
        <f t="shared" si="113"/>
        <v>81</v>
      </c>
      <c r="M749" s="440">
        <f t="shared" si="114"/>
        <v>-2</v>
      </c>
    </row>
    <row r="751" spans="2:13" ht="17.25" thickBot="1">
      <c r="B751" s="1440" t="s">
        <v>365</v>
      </c>
      <c r="C751" s="1440"/>
      <c r="D751" s="1440"/>
      <c r="E751" s="1440"/>
      <c r="F751" s="1440"/>
      <c r="G751" s="1440"/>
      <c r="H751" s="1440"/>
    </row>
    <row r="752" spans="2:13" ht="21" thickBot="1">
      <c r="B752" s="1431" t="s">
        <v>320</v>
      </c>
      <c r="C752" s="1432"/>
      <c r="D752" s="1433"/>
      <c r="E752" s="433" t="s">
        <v>319</v>
      </c>
      <c r="F752" s="354" t="s">
        <v>318</v>
      </c>
      <c r="G752" s="354" t="s">
        <v>317</v>
      </c>
      <c r="H752" s="354" t="s">
        <v>316</v>
      </c>
      <c r="I752" s="354" t="s">
        <v>409</v>
      </c>
      <c r="J752" s="460" t="s">
        <v>313</v>
      </c>
      <c r="K752" s="460" t="s">
        <v>432</v>
      </c>
      <c r="L752" s="460" t="s">
        <v>315</v>
      </c>
      <c r="M752" s="464" t="s">
        <v>410</v>
      </c>
    </row>
    <row r="753" spans="2:13">
      <c r="B753" s="1372" t="s">
        <v>313</v>
      </c>
      <c r="C753" s="1428" t="s">
        <v>311</v>
      </c>
      <c r="D753" s="338" t="s">
        <v>405</v>
      </c>
      <c r="E753" s="413">
        <v>85</v>
      </c>
      <c r="F753" s="340">
        <v>7</v>
      </c>
      <c r="G753" s="340">
        <v>5</v>
      </c>
      <c r="H753" s="491">
        <v>15</v>
      </c>
      <c r="I753" s="340">
        <v>10</v>
      </c>
      <c r="J753" s="340"/>
      <c r="K753" s="339"/>
      <c r="L753" s="340">
        <f t="shared" ref="L753:L764" si="115">SUM(E753:K753)</f>
        <v>122</v>
      </c>
      <c r="M753" s="462">
        <f t="shared" ref="M753:M764" si="116">L753-L767</f>
        <v>-1</v>
      </c>
    </row>
    <row r="754" spans="2:13">
      <c r="B754" s="1373"/>
      <c r="C754" s="1429"/>
      <c r="D754" s="334" t="s">
        <v>308</v>
      </c>
      <c r="E754" s="411">
        <v>83</v>
      </c>
      <c r="F754" s="336">
        <v>7</v>
      </c>
      <c r="G754" s="336">
        <v>5</v>
      </c>
      <c r="H754" s="336">
        <v>15</v>
      </c>
      <c r="I754" s="336">
        <v>10</v>
      </c>
      <c r="J754" s="336"/>
      <c r="K754" s="335"/>
      <c r="L754" s="429">
        <f t="shared" si="115"/>
        <v>120</v>
      </c>
      <c r="M754" s="462">
        <f t="shared" si="116"/>
        <v>4</v>
      </c>
    </row>
    <row r="755" spans="2:13" ht="17.25" thickBot="1">
      <c r="B755" s="1373"/>
      <c r="C755" s="1430"/>
      <c r="D755" s="330" t="s">
        <v>437</v>
      </c>
      <c r="E755" s="412">
        <v>45</v>
      </c>
      <c r="F755" s="332">
        <v>7</v>
      </c>
      <c r="G755" s="332">
        <v>5</v>
      </c>
      <c r="H755" s="332">
        <v>0</v>
      </c>
      <c r="I755" s="332">
        <v>5</v>
      </c>
      <c r="J755" s="332"/>
      <c r="K755" s="331"/>
      <c r="L755" s="431">
        <f t="shared" si="115"/>
        <v>62</v>
      </c>
      <c r="M755" s="463">
        <f t="shared" si="116"/>
        <v>-39</v>
      </c>
    </row>
    <row r="756" spans="2:13">
      <c r="B756" s="1373"/>
      <c r="C756" s="1428" t="s">
        <v>310</v>
      </c>
      <c r="D756" s="338" t="s">
        <v>405</v>
      </c>
      <c r="E756" s="413">
        <v>70</v>
      </c>
      <c r="F756" s="340">
        <v>7</v>
      </c>
      <c r="G756" s="340">
        <v>5</v>
      </c>
      <c r="H756" s="491">
        <v>15</v>
      </c>
      <c r="I756" s="340">
        <v>10</v>
      </c>
      <c r="J756" s="496"/>
      <c r="K756" s="497"/>
      <c r="L756" s="430">
        <f t="shared" si="115"/>
        <v>107</v>
      </c>
      <c r="M756" s="461">
        <f t="shared" si="116"/>
        <v>-6</v>
      </c>
    </row>
    <row r="757" spans="2:13">
      <c r="B757" s="1373"/>
      <c r="C757" s="1429"/>
      <c r="D757" s="334" t="s">
        <v>308</v>
      </c>
      <c r="E757" s="411">
        <v>68</v>
      </c>
      <c r="F757" s="336">
        <v>7</v>
      </c>
      <c r="G757" s="336">
        <v>5</v>
      </c>
      <c r="H757" s="336">
        <v>15</v>
      </c>
      <c r="I757" s="336">
        <v>10</v>
      </c>
      <c r="J757" s="336"/>
      <c r="K757" s="336"/>
      <c r="L757" s="429">
        <f t="shared" si="115"/>
        <v>105</v>
      </c>
      <c r="M757" s="462">
        <f t="shared" si="116"/>
        <v>0</v>
      </c>
    </row>
    <row r="758" spans="2:13" ht="17.25" thickBot="1">
      <c r="B758" s="1374"/>
      <c r="C758" s="1430"/>
      <c r="D758" s="330" t="s">
        <v>437</v>
      </c>
      <c r="E758" s="412">
        <v>30</v>
      </c>
      <c r="F758" s="332">
        <v>7</v>
      </c>
      <c r="G758" s="332">
        <v>5</v>
      </c>
      <c r="H758" s="332">
        <v>0</v>
      </c>
      <c r="I758" s="332">
        <v>5</v>
      </c>
      <c r="J758" s="498"/>
      <c r="K758" s="499"/>
      <c r="L758" s="431">
        <f t="shared" si="115"/>
        <v>47</v>
      </c>
      <c r="M758" s="463">
        <f t="shared" si="116"/>
        <v>-43</v>
      </c>
    </row>
    <row r="759" spans="2:13">
      <c r="B759" s="1434" t="s">
        <v>312</v>
      </c>
      <c r="C759" s="1428" t="s">
        <v>311</v>
      </c>
      <c r="D759" s="338" t="s">
        <v>405</v>
      </c>
      <c r="E759" s="638">
        <f t="shared" ref="E759:E764" si="117">E753</f>
        <v>85</v>
      </c>
      <c r="F759" s="340"/>
      <c r="G759" s="340">
        <v>5</v>
      </c>
      <c r="H759" s="491">
        <v>15</v>
      </c>
      <c r="I759" s="340">
        <v>10</v>
      </c>
      <c r="J759" s="340"/>
      <c r="K759" s="482"/>
      <c r="L759" s="430">
        <f t="shared" si="115"/>
        <v>115</v>
      </c>
      <c r="M759" s="461">
        <f t="shared" si="116"/>
        <v>-1</v>
      </c>
    </row>
    <row r="760" spans="2:13">
      <c r="B760" s="1435"/>
      <c r="C760" s="1429"/>
      <c r="D760" s="334" t="s">
        <v>308</v>
      </c>
      <c r="E760" s="411">
        <f t="shared" si="117"/>
        <v>83</v>
      </c>
      <c r="F760" s="336"/>
      <c r="G760" s="336">
        <v>5</v>
      </c>
      <c r="H760" s="336">
        <v>15</v>
      </c>
      <c r="I760" s="336">
        <v>10</v>
      </c>
      <c r="J760" s="336"/>
      <c r="K760" s="483"/>
      <c r="L760" s="429">
        <f t="shared" si="115"/>
        <v>113</v>
      </c>
      <c r="M760" s="462">
        <f t="shared" si="116"/>
        <v>4</v>
      </c>
    </row>
    <row r="761" spans="2:13" ht="17.25" thickBot="1">
      <c r="B761" s="1435"/>
      <c r="C761" s="1430"/>
      <c r="D761" s="330" t="s">
        <v>437</v>
      </c>
      <c r="E761" s="410">
        <f t="shared" si="117"/>
        <v>45</v>
      </c>
      <c r="F761" s="332"/>
      <c r="G761" s="332">
        <v>5</v>
      </c>
      <c r="H761" s="332">
        <v>0</v>
      </c>
      <c r="I761" s="332">
        <v>5</v>
      </c>
      <c r="J761" s="332"/>
      <c r="K761" s="484"/>
      <c r="L761" s="431">
        <f t="shared" si="115"/>
        <v>55</v>
      </c>
      <c r="M761" s="463">
        <f t="shared" si="116"/>
        <v>-39</v>
      </c>
    </row>
    <row r="762" spans="2:13">
      <c r="B762" s="1435"/>
      <c r="C762" s="1428" t="s">
        <v>310</v>
      </c>
      <c r="D762" s="338" t="s">
        <v>405</v>
      </c>
      <c r="E762" s="638">
        <f t="shared" si="117"/>
        <v>70</v>
      </c>
      <c r="F762" s="340"/>
      <c r="G762" s="340">
        <v>5</v>
      </c>
      <c r="H762" s="491">
        <v>15</v>
      </c>
      <c r="I762" s="340">
        <v>10</v>
      </c>
      <c r="J762" s="340"/>
      <c r="K762" s="482"/>
      <c r="L762" s="430">
        <f t="shared" si="115"/>
        <v>100</v>
      </c>
      <c r="M762" s="461">
        <f t="shared" si="116"/>
        <v>-6</v>
      </c>
    </row>
    <row r="763" spans="2:13">
      <c r="B763" s="1435"/>
      <c r="C763" s="1429"/>
      <c r="D763" s="334" t="s">
        <v>308</v>
      </c>
      <c r="E763" s="411">
        <f t="shared" si="117"/>
        <v>68</v>
      </c>
      <c r="F763" s="336"/>
      <c r="G763" s="336">
        <v>5</v>
      </c>
      <c r="H763" s="336">
        <v>15</v>
      </c>
      <c r="I763" s="336">
        <v>10</v>
      </c>
      <c r="J763" s="336"/>
      <c r="K763" s="483"/>
      <c r="L763" s="641">
        <f t="shared" si="115"/>
        <v>98</v>
      </c>
      <c r="M763" s="462">
        <f t="shared" si="116"/>
        <v>0</v>
      </c>
    </row>
    <row r="764" spans="2:13" ht="17.25" thickBot="1">
      <c r="B764" s="1436"/>
      <c r="C764" s="1430"/>
      <c r="D764" s="330" t="s">
        <v>437</v>
      </c>
      <c r="E764" s="639">
        <f t="shared" si="117"/>
        <v>30</v>
      </c>
      <c r="F764" s="332"/>
      <c r="G764" s="332">
        <v>5</v>
      </c>
      <c r="H764" s="332">
        <v>0</v>
      </c>
      <c r="I764" s="332">
        <v>5</v>
      </c>
      <c r="J764" s="332"/>
      <c r="K764" s="484"/>
      <c r="L764" s="431">
        <f t="shared" si="115"/>
        <v>40</v>
      </c>
      <c r="M764" s="463">
        <f t="shared" si="116"/>
        <v>-43</v>
      </c>
    </row>
    <row r="765" spans="2:13" ht="17.25" thickBot="1"/>
    <row r="766" spans="2:13" ht="21" thickBot="1">
      <c r="B766" s="1437" t="s">
        <v>404</v>
      </c>
      <c r="C766" s="1438"/>
      <c r="D766" s="1439"/>
      <c r="E766" s="433" t="s">
        <v>319</v>
      </c>
      <c r="F766" s="354" t="s">
        <v>318</v>
      </c>
      <c r="G766" s="354" t="s">
        <v>317</v>
      </c>
      <c r="H766" s="354" t="s">
        <v>406</v>
      </c>
      <c r="I766" s="466" t="s">
        <v>431</v>
      </c>
      <c r="J766" s="354"/>
      <c r="K766" s="460" t="s">
        <v>432</v>
      </c>
      <c r="L766" s="354" t="s">
        <v>315</v>
      </c>
      <c r="M766" s="435" t="s">
        <v>416</v>
      </c>
    </row>
    <row r="767" spans="2:13">
      <c r="B767" s="1434" t="s">
        <v>313</v>
      </c>
      <c r="C767" s="1428" t="s">
        <v>311</v>
      </c>
      <c r="D767" s="338" t="s">
        <v>405</v>
      </c>
      <c r="E767" s="413">
        <v>118</v>
      </c>
      <c r="F767" s="340">
        <v>7</v>
      </c>
      <c r="G767" s="340">
        <v>5</v>
      </c>
      <c r="H767" s="491">
        <v>-7</v>
      </c>
      <c r="I767" s="491"/>
      <c r="J767" s="340"/>
      <c r="K767" s="340"/>
      <c r="L767" s="340">
        <f>SUM(E767:K767)</f>
        <v>123</v>
      </c>
      <c r="M767" s="438">
        <f>L767-L738</f>
        <v>7</v>
      </c>
    </row>
    <row r="768" spans="2:13">
      <c r="B768" s="1435"/>
      <c r="C768" s="1429"/>
      <c r="D768" s="334" t="s">
        <v>308</v>
      </c>
      <c r="E768" s="411">
        <v>111</v>
      </c>
      <c r="F768" s="336">
        <v>7</v>
      </c>
      <c r="G768" s="336">
        <v>5</v>
      </c>
      <c r="H768" s="336">
        <v>-7</v>
      </c>
      <c r="I768" s="336"/>
      <c r="J768" s="336"/>
      <c r="K768" s="336"/>
      <c r="L768" s="336">
        <f t="shared" ref="L768:L778" si="118">SUM(E768:K768)</f>
        <v>116</v>
      </c>
      <c r="M768" s="374">
        <f t="shared" ref="M768:M778" si="119">L768-L739</f>
        <v>2</v>
      </c>
    </row>
    <row r="769" spans="2:13" ht="17.25" thickBot="1">
      <c r="B769" s="1435"/>
      <c r="C769" s="1430"/>
      <c r="D769" s="330" t="s">
        <v>438</v>
      </c>
      <c r="E769" s="636">
        <f>E768-15</f>
        <v>96</v>
      </c>
      <c r="F769" s="332">
        <v>7</v>
      </c>
      <c r="G769" s="332">
        <v>5</v>
      </c>
      <c r="H769" s="341">
        <v>-7</v>
      </c>
      <c r="I769" s="341"/>
      <c r="J769" s="332"/>
      <c r="K769" s="332"/>
      <c r="L769" s="332">
        <f t="shared" si="118"/>
        <v>101</v>
      </c>
      <c r="M769" s="443">
        <f t="shared" si="119"/>
        <v>2</v>
      </c>
    </row>
    <row r="770" spans="2:13">
      <c r="B770" s="1435"/>
      <c r="C770" s="1428" t="s">
        <v>310</v>
      </c>
      <c r="D770" s="338" t="s">
        <v>405</v>
      </c>
      <c r="E770" s="413">
        <v>108</v>
      </c>
      <c r="F770" s="340">
        <v>7</v>
      </c>
      <c r="G770" s="340">
        <v>5</v>
      </c>
      <c r="H770" s="491">
        <v>-7</v>
      </c>
      <c r="I770" s="491"/>
      <c r="J770" s="340"/>
      <c r="K770" s="340"/>
      <c r="L770" s="340">
        <f t="shared" si="118"/>
        <v>113</v>
      </c>
      <c r="M770" s="438">
        <f t="shared" si="119"/>
        <v>8</v>
      </c>
    </row>
    <row r="771" spans="2:13">
      <c r="B771" s="1435"/>
      <c r="C771" s="1429"/>
      <c r="D771" s="334" t="s">
        <v>308</v>
      </c>
      <c r="E771" s="411">
        <v>100</v>
      </c>
      <c r="F771" s="336">
        <v>7</v>
      </c>
      <c r="G771" s="336">
        <v>5</v>
      </c>
      <c r="H771" s="336">
        <v>-7</v>
      </c>
      <c r="I771" s="336"/>
      <c r="J771" s="336"/>
      <c r="K771" s="336"/>
      <c r="L771" s="336">
        <f t="shared" si="118"/>
        <v>105</v>
      </c>
      <c r="M771" s="374">
        <f t="shared" si="119"/>
        <v>2</v>
      </c>
    </row>
    <row r="772" spans="2:13" ht="17.25" thickBot="1">
      <c r="B772" s="1436"/>
      <c r="C772" s="1409"/>
      <c r="D772" s="637" t="s">
        <v>438</v>
      </c>
      <c r="E772" s="636">
        <f>E771-15</f>
        <v>85</v>
      </c>
      <c r="F772" s="496">
        <v>7</v>
      </c>
      <c r="G772" s="496">
        <v>5</v>
      </c>
      <c r="H772" s="341">
        <v>-7</v>
      </c>
      <c r="I772" s="465"/>
      <c r="J772" s="496"/>
      <c r="K772" s="496"/>
      <c r="L772" s="496">
        <f t="shared" si="118"/>
        <v>90</v>
      </c>
      <c r="M772" s="443">
        <f t="shared" si="119"/>
        <v>2</v>
      </c>
    </row>
    <row r="773" spans="2:13">
      <c r="B773" s="1426" t="s">
        <v>312</v>
      </c>
      <c r="C773" s="1428" t="s">
        <v>311</v>
      </c>
      <c r="D773" s="338" t="s">
        <v>405</v>
      </c>
      <c r="E773" s="413">
        <f t="shared" ref="E773:E777" si="120">E767</f>
        <v>118</v>
      </c>
      <c r="F773" s="340"/>
      <c r="G773" s="340">
        <v>5</v>
      </c>
      <c r="H773" s="491">
        <v>-7</v>
      </c>
      <c r="I773" s="340"/>
      <c r="J773" s="340"/>
      <c r="K773" s="482"/>
      <c r="L773" s="340">
        <f t="shared" si="118"/>
        <v>116</v>
      </c>
      <c r="M773" s="367">
        <f t="shared" si="119"/>
        <v>7</v>
      </c>
    </row>
    <row r="774" spans="2:13">
      <c r="B774" s="1427"/>
      <c r="C774" s="1429"/>
      <c r="D774" s="334" t="s">
        <v>308</v>
      </c>
      <c r="E774" s="411">
        <f t="shared" si="120"/>
        <v>111</v>
      </c>
      <c r="F774" s="336"/>
      <c r="G774" s="336">
        <v>5</v>
      </c>
      <c r="H774" s="336">
        <v>-7</v>
      </c>
      <c r="I774" s="336"/>
      <c r="J774" s="336"/>
      <c r="K774" s="483"/>
      <c r="L774" s="336">
        <f t="shared" si="118"/>
        <v>109</v>
      </c>
      <c r="M774" s="374">
        <f t="shared" si="119"/>
        <v>2</v>
      </c>
    </row>
    <row r="775" spans="2:13" ht="17.25" thickBot="1">
      <c r="B775" s="1427"/>
      <c r="C775" s="1409"/>
      <c r="D775" s="637" t="s">
        <v>438</v>
      </c>
      <c r="E775" s="636">
        <f>E774-15</f>
        <v>96</v>
      </c>
      <c r="F775" s="496"/>
      <c r="G775" s="496">
        <v>5</v>
      </c>
      <c r="H775" s="341">
        <v>-7</v>
      </c>
      <c r="I775" s="496"/>
      <c r="J775" s="496"/>
      <c r="K775" s="502"/>
      <c r="L775" s="496">
        <f t="shared" si="118"/>
        <v>94</v>
      </c>
      <c r="M775" s="503">
        <f t="shared" si="119"/>
        <v>2</v>
      </c>
    </row>
    <row r="776" spans="2:13">
      <c r="B776" s="1427"/>
      <c r="C776" s="1428" t="s">
        <v>310</v>
      </c>
      <c r="D776" s="338" t="s">
        <v>405</v>
      </c>
      <c r="E776" s="413">
        <f t="shared" si="120"/>
        <v>108</v>
      </c>
      <c r="F776" s="340"/>
      <c r="G776" s="340">
        <v>5</v>
      </c>
      <c r="H776" s="491">
        <v>-7</v>
      </c>
      <c r="I776" s="340"/>
      <c r="J776" s="340"/>
      <c r="K776" s="482"/>
      <c r="L776" s="340">
        <f t="shared" si="118"/>
        <v>106</v>
      </c>
      <c r="M776" s="367">
        <f t="shared" si="119"/>
        <v>8</v>
      </c>
    </row>
    <row r="777" spans="2:13">
      <c r="B777" s="1427"/>
      <c r="C777" s="1429"/>
      <c r="D777" s="334" t="s">
        <v>308</v>
      </c>
      <c r="E777" s="411">
        <f t="shared" si="120"/>
        <v>100</v>
      </c>
      <c r="F777" s="336"/>
      <c r="G777" s="336">
        <v>5</v>
      </c>
      <c r="H777" s="336">
        <v>-7</v>
      </c>
      <c r="I777" s="336"/>
      <c r="J777" s="336"/>
      <c r="K777" s="483"/>
      <c r="L777" s="641">
        <f t="shared" si="118"/>
        <v>98</v>
      </c>
      <c r="M777" s="374">
        <f t="shared" si="119"/>
        <v>2</v>
      </c>
    </row>
    <row r="778" spans="2:13" ht="17.25" thickBot="1">
      <c r="B778" s="1376"/>
      <c r="C778" s="1430"/>
      <c r="D778" s="330" t="s">
        <v>438</v>
      </c>
      <c r="E778" s="412">
        <f>E777-15</f>
        <v>85</v>
      </c>
      <c r="F778" s="332"/>
      <c r="G778" s="332">
        <v>5</v>
      </c>
      <c r="H778" s="498">
        <v>-7</v>
      </c>
      <c r="I778" s="332"/>
      <c r="J778" s="332"/>
      <c r="K778" s="484"/>
      <c r="L778" s="332">
        <f t="shared" si="118"/>
        <v>83</v>
      </c>
      <c r="M778" s="501">
        <f t="shared" si="119"/>
        <v>2</v>
      </c>
    </row>
    <row r="782" spans="2:13" ht="17.25" thickBot="1">
      <c r="B782" s="363" t="s">
        <v>640</v>
      </c>
      <c r="C782" s="1440"/>
      <c r="D782" s="1440"/>
      <c r="E782" s="1440"/>
      <c r="F782" s="1440"/>
      <c r="G782" s="1440"/>
      <c r="H782" s="1440"/>
      <c r="I782" s="1440"/>
    </row>
    <row r="783" spans="2:13" ht="21" thickBot="1">
      <c r="B783" s="1441" t="s">
        <v>322</v>
      </c>
      <c r="C783" s="1442"/>
      <c r="D783" s="1443"/>
      <c r="E783" s="427" t="s">
        <v>319</v>
      </c>
      <c r="F783" s="371" t="s">
        <v>318</v>
      </c>
      <c r="G783" s="371" t="s">
        <v>317</v>
      </c>
      <c r="H783" s="371" t="s">
        <v>316</v>
      </c>
      <c r="I783" s="371" t="s">
        <v>409</v>
      </c>
      <c r="J783" s="371"/>
      <c r="K783" s="432" t="s">
        <v>432</v>
      </c>
      <c r="L783" s="371" t="s">
        <v>315</v>
      </c>
      <c r="M783" s="434" t="s">
        <v>410</v>
      </c>
    </row>
    <row r="784" spans="2:13">
      <c r="B784" s="1426" t="s">
        <v>313</v>
      </c>
      <c r="C784" s="1428" t="s">
        <v>311</v>
      </c>
      <c r="D784" s="338" t="s">
        <v>405</v>
      </c>
      <c r="E784" s="413">
        <f>E785+2</f>
        <v>76</v>
      </c>
      <c r="F784" s="340">
        <v>7</v>
      </c>
      <c r="G784" s="340">
        <v>5</v>
      </c>
      <c r="H784" s="340">
        <v>23</v>
      </c>
      <c r="I784" s="491"/>
      <c r="J784" s="340"/>
      <c r="K784" s="340"/>
      <c r="L784" s="430">
        <f>SUM(E784:K784)</f>
        <v>111</v>
      </c>
      <c r="M784" s="438">
        <f>L784-L813</f>
        <v>-12</v>
      </c>
    </row>
    <row r="785" spans="2:13">
      <c r="B785" s="1427"/>
      <c r="C785" s="1429"/>
      <c r="D785" s="640" t="s">
        <v>308</v>
      </c>
      <c r="E785" s="411">
        <v>74</v>
      </c>
      <c r="F785" s="336">
        <v>7</v>
      </c>
      <c r="G785" s="336">
        <v>5</v>
      </c>
      <c r="H785" s="336">
        <v>23</v>
      </c>
      <c r="I785" s="336"/>
      <c r="J785" s="336"/>
      <c r="K785" s="336"/>
      <c r="L785" s="429">
        <f t="shared" ref="L785:L795" si="121">SUM(E785:K785)</f>
        <v>109</v>
      </c>
      <c r="M785" s="374">
        <f t="shared" ref="M785:M795" si="122">L785-L814</f>
        <v>-7</v>
      </c>
    </row>
    <row r="786" spans="2:13" ht="17.25" thickBot="1">
      <c r="B786" s="1427"/>
      <c r="C786" s="1430"/>
      <c r="D786" s="330" t="s">
        <v>364</v>
      </c>
      <c r="E786" s="412">
        <f>E785-15</f>
        <v>59</v>
      </c>
      <c r="F786" s="332">
        <v>7</v>
      </c>
      <c r="G786" s="332">
        <v>5</v>
      </c>
      <c r="H786" s="332">
        <f>H784</f>
        <v>23</v>
      </c>
      <c r="I786" s="498"/>
      <c r="J786" s="332"/>
      <c r="K786" s="332"/>
      <c r="L786" s="431">
        <f t="shared" si="121"/>
        <v>94</v>
      </c>
      <c r="M786" s="440">
        <f t="shared" si="122"/>
        <v>-7</v>
      </c>
    </row>
    <row r="787" spans="2:13">
      <c r="B787" s="1427"/>
      <c r="C787" s="1428" t="s">
        <v>310</v>
      </c>
      <c r="D787" s="338" t="s">
        <v>405</v>
      </c>
      <c r="E787" s="413">
        <f>E788+2</f>
        <v>65</v>
      </c>
      <c r="F787" s="340">
        <v>7</v>
      </c>
      <c r="G787" s="340">
        <v>5</v>
      </c>
      <c r="H787" s="340">
        <v>23</v>
      </c>
      <c r="I787" s="491"/>
      <c r="J787" s="340"/>
      <c r="K787" s="340"/>
      <c r="L787" s="430">
        <f t="shared" si="121"/>
        <v>100</v>
      </c>
      <c r="M787" s="438">
        <f t="shared" si="122"/>
        <v>-13</v>
      </c>
    </row>
    <row r="788" spans="2:13">
      <c r="B788" s="1427"/>
      <c r="C788" s="1429"/>
      <c r="D788" s="640" t="s">
        <v>308</v>
      </c>
      <c r="E788" s="411">
        <v>63</v>
      </c>
      <c r="F788" s="336">
        <v>7</v>
      </c>
      <c r="G788" s="336">
        <v>5</v>
      </c>
      <c r="H788" s="336">
        <v>23</v>
      </c>
      <c r="I788" s="336"/>
      <c r="J788" s="336"/>
      <c r="K788" s="336"/>
      <c r="L788" s="429">
        <f t="shared" si="121"/>
        <v>98</v>
      </c>
      <c r="M788" s="374">
        <f t="shared" si="122"/>
        <v>-7</v>
      </c>
    </row>
    <row r="789" spans="2:13" ht="17.25" thickBot="1">
      <c r="B789" s="1376"/>
      <c r="C789" s="1430"/>
      <c r="D789" s="330" t="s">
        <v>364</v>
      </c>
      <c r="E789" s="412">
        <f>E788-15</f>
        <v>48</v>
      </c>
      <c r="F789" s="332">
        <v>7</v>
      </c>
      <c r="G789" s="332">
        <v>5</v>
      </c>
      <c r="H789" s="332">
        <f>H787</f>
        <v>23</v>
      </c>
      <c r="I789" s="498"/>
      <c r="J789" s="332"/>
      <c r="K789" s="332"/>
      <c r="L789" s="431">
        <f t="shared" si="121"/>
        <v>83</v>
      </c>
      <c r="M789" s="440">
        <f t="shared" si="122"/>
        <v>-7</v>
      </c>
    </row>
    <row r="790" spans="2:13">
      <c r="B790" s="1375" t="s">
        <v>312</v>
      </c>
      <c r="C790" s="1408" t="s">
        <v>311</v>
      </c>
      <c r="D790" s="348" t="s">
        <v>405</v>
      </c>
      <c r="E790" s="413">
        <f>E791+2</f>
        <v>71</v>
      </c>
      <c r="F790" s="341"/>
      <c r="G790" s="341">
        <v>5</v>
      </c>
      <c r="H790" s="341">
        <v>23</v>
      </c>
      <c r="I790" s="465"/>
      <c r="J790" s="465"/>
      <c r="K790" s="635"/>
      <c r="L790" s="634">
        <f t="shared" si="121"/>
        <v>99</v>
      </c>
      <c r="M790" s="443">
        <f t="shared" si="122"/>
        <v>-17</v>
      </c>
    </row>
    <row r="791" spans="2:13">
      <c r="B791" s="1427"/>
      <c r="C791" s="1429"/>
      <c r="D791" s="640" t="s">
        <v>308</v>
      </c>
      <c r="E791" s="411">
        <v>69</v>
      </c>
      <c r="F791" s="336"/>
      <c r="G791" s="336">
        <v>5</v>
      </c>
      <c r="H791" s="336">
        <v>23</v>
      </c>
      <c r="I791" s="336"/>
      <c r="J791" s="336"/>
      <c r="K791" s="483"/>
      <c r="L791" s="429">
        <f t="shared" si="121"/>
        <v>97</v>
      </c>
      <c r="M791" s="374">
        <f t="shared" si="122"/>
        <v>-12</v>
      </c>
    </row>
    <row r="792" spans="2:13" ht="17.25" thickBot="1">
      <c r="B792" s="1427"/>
      <c r="C792" s="1409"/>
      <c r="D792" s="637" t="s">
        <v>364</v>
      </c>
      <c r="E792" s="412">
        <f>E791-15</f>
        <v>54</v>
      </c>
      <c r="F792" s="496"/>
      <c r="G792" s="496">
        <v>5</v>
      </c>
      <c r="H792" s="496">
        <f>H790</f>
        <v>23</v>
      </c>
      <c r="I792" s="465"/>
      <c r="J792" s="465"/>
      <c r="K792" s="635"/>
      <c r="L792" s="634">
        <f t="shared" si="121"/>
        <v>82</v>
      </c>
      <c r="M792" s="443">
        <f t="shared" si="122"/>
        <v>-12</v>
      </c>
    </row>
    <row r="793" spans="2:13">
      <c r="B793" s="1427"/>
      <c r="C793" s="1428" t="s">
        <v>310</v>
      </c>
      <c r="D793" s="338" t="s">
        <v>405</v>
      </c>
      <c r="E793" s="413">
        <f>E794+2</f>
        <v>60</v>
      </c>
      <c r="F793" s="340"/>
      <c r="G793" s="340">
        <v>5</v>
      </c>
      <c r="H793" s="340">
        <v>23</v>
      </c>
      <c r="I793" s="491"/>
      <c r="J793" s="491"/>
      <c r="K793" s="492"/>
      <c r="L793" s="493">
        <f t="shared" si="121"/>
        <v>88</v>
      </c>
      <c r="M793" s="438">
        <f t="shared" si="122"/>
        <v>-18</v>
      </c>
    </row>
    <row r="794" spans="2:13">
      <c r="B794" s="1427"/>
      <c r="C794" s="1429"/>
      <c r="D794" s="640" t="s">
        <v>308</v>
      </c>
      <c r="E794" s="411">
        <v>58</v>
      </c>
      <c r="F794" s="336"/>
      <c r="G794" s="336">
        <v>5</v>
      </c>
      <c r="H794" s="336">
        <v>23</v>
      </c>
      <c r="I794" s="336"/>
      <c r="J794" s="336"/>
      <c r="K794" s="483"/>
      <c r="L794" s="641">
        <f t="shared" si="121"/>
        <v>86</v>
      </c>
      <c r="M794" s="374">
        <f t="shared" si="122"/>
        <v>-12</v>
      </c>
    </row>
    <row r="795" spans="2:13" ht="17.25" thickBot="1">
      <c r="B795" s="1376"/>
      <c r="C795" s="1430"/>
      <c r="D795" s="330" t="s">
        <v>364</v>
      </c>
      <c r="E795" s="412">
        <f>E794-15</f>
        <v>43</v>
      </c>
      <c r="F795" s="332"/>
      <c r="G795" s="332">
        <v>5</v>
      </c>
      <c r="H795" s="332">
        <f>H793</f>
        <v>23</v>
      </c>
      <c r="I795" s="498"/>
      <c r="J795" s="498"/>
      <c r="K795" s="500"/>
      <c r="L795" s="495">
        <f t="shared" si="121"/>
        <v>71</v>
      </c>
      <c r="M795" s="440">
        <f t="shared" si="122"/>
        <v>-12</v>
      </c>
    </row>
    <row r="797" spans="2:13" ht="17.25" thickBot="1">
      <c r="B797" s="1440" t="s">
        <v>365</v>
      </c>
      <c r="C797" s="1440"/>
      <c r="D797" s="1440"/>
      <c r="E797" s="1440"/>
      <c r="F797" s="1440"/>
      <c r="G797" s="1440"/>
      <c r="H797" s="1440"/>
    </row>
    <row r="798" spans="2:13" ht="21" thickBot="1">
      <c r="B798" s="1431" t="s">
        <v>320</v>
      </c>
      <c r="C798" s="1432"/>
      <c r="D798" s="1433"/>
      <c r="E798" s="433" t="s">
        <v>319</v>
      </c>
      <c r="F798" s="354" t="s">
        <v>318</v>
      </c>
      <c r="G798" s="354" t="s">
        <v>317</v>
      </c>
      <c r="H798" s="354" t="s">
        <v>316</v>
      </c>
      <c r="I798" s="354" t="s">
        <v>409</v>
      </c>
      <c r="J798" s="460" t="s">
        <v>313</v>
      </c>
      <c r="K798" s="460" t="s">
        <v>432</v>
      </c>
      <c r="L798" s="460" t="s">
        <v>315</v>
      </c>
      <c r="M798" s="464" t="s">
        <v>410</v>
      </c>
    </row>
    <row r="799" spans="2:13">
      <c r="B799" s="1372" t="s">
        <v>313</v>
      </c>
      <c r="C799" s="1428" t="s">
        <v>311</v>
      </c>
      <c r="D799" s="338" t="s">
        <v>405</v>
      </c>
      <c r="E799" s="413">
        <v>85</v>
      </c>
      <c r="F799" s="340">
        <v>7</v>
      </c>
      <c r="G799" s="340">
        <v>5</v>
      </c>
      <c r="H799" s="491">
        <v>15</v>
      </c>
      <c r="I799" s="340">
        <v>10</v>
      </c>
      <c r="J799" s="340"/>
      <c r="K799" s="339"/>
      <c r="L799" s="340">
        <f t="shared" ref="L799:L810" si="123">SUM(E799:K799)</f>
        <v>122</v>
      </c>
      <c r="M799" s="462">
        <f t="shared" ref="M799:M810" si="124">L799-L813</f>
        <v>-1</v>
      </c>
    </row>
    <row r="800" spans="2:13">
      <c r="B800" s="1373"/>
      <c r="C800" s="1429"/>
      <c r="D800" s="334" t="s">
        <v>308</v>
      </c>
      <c r="E800" s="411">
        <v>83</v>
      </c>
      <c r="F800" s="336">
        <v>7</v>
      </c>
      <c r="G800" s="336">
        <v>5</v>
      </c>
      <c r="H800" s="336">
        <v>15</v>
      </c>
      <c r="I800" s="336">
        <v>10</v>
      </c>
      <c r="J800" s="336"/>
      <c r="K800" s="335"/>
      <c r="L800" s="429">
        <f t="shared" si="123"/>
        <v>120</v>
      </c>
      <c r="M800" s="462">
        <f t="shared" si="124"/>
        <v>4</v>
      </c>
    </row>
    <row r="801" spans="2:13" ht="17.25" thickBot="1">
      <c r="B801" s="1373"/>
      <c r="C801" s="1430"/>
      <c r="D801" s="330" t="s">
        <v>437</v>
      </c>
      <c r="E801" s="412">
        <v>45</v>
      </c>
      <c r="F801" s="332">
        <v>7</v>
      </c>
      <c r="G801" s="332">
        <v>5</v>
      </c>
      <c r="H801" s="332">
        <v>0</v>
      </c>
      <c r="I801" s="332">
        <v>5</v>
      </c>
      <c r="J801" s="332"/>
      <c r="K801" s="331"/>
      <c r="L801" s="431">
        <f t="shared" si="123"/>
        <v>62</v>
      </c>
      <c r="M801" s="463">
        <f t="shared" si="124"/>
        <v>-39</v>
      </c>
    </row>
    <row r="802" spans="2:13">
      <c r="B802" s="1373"/>
      <c r="C802" s="1428" t="s">
        <v>310</v>
      </c>
      <c r="D802" s="338" t="s">
        <v>405</v>
      </c>
      <c r="E802" s="413">
        <v>70</v>
      </c>
      <c r="F802" s="340">
        <v>7</v>
      </c>
      <c r="G802" s="340">
        <v>5</v>
      </c>
      <c r="H802" s="491">
        <v>15</v>
      </c>
      <c r="I802" s="340">
        <v>10</v>
      </c>
      <c r="J802" s="496"/>
      <c r="K802" s="497"/>
      <c r="L802" s="430">
        <f t="shared" si="123"/>
        <v>107</v>
      </c>
      <c r="M802" s="461">
        <f t="shared" si="124"/>
        <v>-6</v>
      </c>
    </row>
    <row r="803" spans="2:13">
      <c r="B803" s="1373"/>
      <c r="C803" s="1429"/>
      <c r="D803" s="334" t="s">
        <v>308</v>
      </c>
      <c r="E803" s="411">
        <v>68</v>
      </c>
      <c r="F803" s="336">
        <v>7</v>
      </c>
      <c r="G803" s="336">
        <v>5</v>
      </c>
      <c r="H803" s="336">
        <v>15</v>
      </c>
      <c r="I803" s="336">
        <v>10</v>
      </c>
      <c r="J803" s="336"/>
      <c r="K803" s="336"/>
      <c r="L803" s="429">
        <f t="shared" si="123"/>
        <v>105</v>
      </c>
      <c r="M803" s="462">
        <f t="shared" si="124"/>
        <v>0</v>
      </c>
    </row>
    <row r="804" spans="2:13" ht="17.25" thickBot="1">
      <c r="B804" s="1374"/>
      <c r="C804" s="1430"/>
      <c r="D804" s="330" t="s">
        <v>437</v>
      </c>
      <c r="E804" s="412">
        <v>30</v>
      </c>
      <c r="F804" s="332">
        <v>7</v>
      </c>
      <c r="G804" s="332">
        <v>5</v>
      </c>
      <c r="H804" s="332">
        <v>0</v>
      </c>
      <c r="I804" s="332">
        <v>5</v>
      </c>
      <c r="J804" s="498"/>
      <c r="K804" s="499"/>
      <c r="L804" s="431">
        <f t="shared" si="123"/>
        <v>47</v>
      </c>
      <c r="M804" s="463">
        <f t="shared" si="124"/>
        <v>-43</v>
      </c>
    </row>
    <row r="805" spans="2:13">
      <c r="B805" s="1434" t="s">
        <v>312</v>
      </c>
      <c r="C805" s="1428" t="s">
        <v>311</v>
      </c>
      <c r="D805" s="338" t="s">
        <v>405</v>
      </c>
      <c r="E805" s="638">
        <f t="shared" ref="E805:E810" si="125">E799</f>
        <v>85</v>
      </c>
      <c r="F805" s="340"/>
      <c r="G805" s="340">
        <v>5</v>
      </c>
      <c r="H805" s="491">
        <v>15</v>
      </c>
      <c r="I805" s="340">
        <v>10</v>
      </c>
      <c r="J805" s="340"/>
      <c r="K805" s="482"/>
      <c r="L805" s="430">
        <f t="shared" si="123"/>
        <v>115</v>
      </c>
      <c r="M805" s="461">
        <f t="shared" si="124"/>
        <v>-1</v>
      </c>
    </row>
    <row r="806" spans="2:13">
      <c r="B806" s="1435"/>
      <c r="C806" s="1429"/>
      <c r="D806" s="334" t="s">
        <v>308</v>
      </c>
      <c r="E806" s="411">
        <f t="shared" si="125"/>
        <v>83</v>
      </c>
      <c r="F806" s="336"/>
      <c r="G806" s="336">
        <v>5</v>
      </c>
      <c r="H806" s="336">
        <v>15</v>
      </c>
      <c r="I806" s="336">
        <v>10</v>
      </c>
      <c r="J806" s="336"/>
      <c r="K806" s="483"/>
      <c r="L806" s="429">
        <f t="shared" si="123"/>
        <v>113</v>
      </c>
      <c r="M806" s="462">
        <f t="shared" si="124"/>
        <v>4</v>
      </c>
    </row>
    <row r="807" spans="2:13" ht="17.25" thickBot="1">
      <c r="B807" s="1435"/>
      <c r="C807" s="1430"/>
      <c r="D807" s="330" t="s">
        <v>437</v>
      </c>
      <c r="E807" s="410">
        <f t="shared" si="125"/>
        <v>45</v>
      </c>
      <c r="F807" s="332"/>
      <c r="G807" s="332">
        <v>5</v>
      </c>
      <c r="H807" s="332">
        <v>0</v>
      </c>
      <c r="I807" s="332">
        <v>5</v>
      </c>
      <c r="J807" s="332"/>
      <c r="K807" s="484"/>
      <c r="L807" s="431">
        <f t="shared" si="123"/>
        <v>55</v>
      </c>
      <c r="M807" s="463">
        <f t="shared" si="124"/>
        <v>-39</v>
      </c>
    </row>
    <row r="808" spans="2:13">
      <c r="B808" s="1435"/>
      <c r="C808" s="1428" t="s">
        <v>310</v>
      </c>
      <c r="D808" s="338" t="s">
        <v>405</v>
      </c>
      <c r="E808" s="638">
        <f t="shared" si="125"/>
        <v>70</v>
      </c>
      <c r="F808" s="340"/>
      <c r="G808" s="340">
        <v>5</v>
      </c>
      <c r="H808" s="491">
        <v>15</v>
      </c>
      <c r="I808" s="340">
        <v>10</v>
      </c>
      <c r="J808" s="340"/>
      <c r="K808" s="482"/>
      <c r="L808" s="430">
        <f t="shared" si="123"/>
        <v>100</v>
      </c>
      <c r="M808" s="461">
        <f t="shared" si="124"/>
        <v>-6</v>
      </c>
    </row>
    <row r="809" spans="2:13">
      <c r="B809" s="1435"/>
      <c r="C809" s="1429"/>
      <c r="D809" s="334" t="s">
        <v>308</v>
      </c>
      <c r="E809" s="411">
        <f t="shared" si="125"/>
        <v>68</v>
      </c>
      <c r="F809" s="336"/>
      <c r="G809" s="336">
        <v>5</v>
      </c>
      <c r="H809" s="336">
        <v>15</v>
      </c>
      <c r="I809" s="336">
        <v>10</v>
      </c>
      <c r="J809" s="336"/>
      <c r="K809" s="483"/>
      <c r="L809" s="641">
        <f t="shared" si="123"/>
        <v>98</v>
      </c>
      <c r="M809" s="462">
        <f t="shared" si="124"/>
        <v>0</v>
      </c>
    </row>
    <row r="810" spans="2:13" ht="17.25" thickBot="1">
      <c r="B810" s="1436"/>
      <c r="C810" s="1430"/>
      <c r="D810" s="330" t="s">
        <v>437</v>
      </c>
      <c r="E810" s="639">
        <f t="shared" si="125"/>
        <v>30</v>
      </c>
      <c r="F810" s="332"/>
      <c r="G810" s="332">
        <v>5</v>
      </c>
      <c r="H810" s="332">
        <v>0</v>
      </c>
      <c r="I810" s="332">
        <v>5</v>
      </c>
      <c r="J810" s="332"/>
      <c r="K810" s="484"/>
      <c r="L810" s="431">
        <f t="shared" si="123"/>
        <v>40</v>
      </c>
      <c r="M810" s="463">
        <f t="shared" si="124"/>
        <v>-43</v>
      </c>
    </row>
    <row r="811" spans="2:13" ht="17.25" thickBot="1"/>
    <row r="812" spans="2:13" ht="21" thickBot="1">
      <c r="B812" s="1437" t="s">
        <v>404</v>
      </c>
      <c r="C812" s="1438"/>
      <c r="D812" s="1439"/>
      <c r="E812" s="433" t="s">
        <v>319</v>
      </c>
      <c r="F812" s="354" t="s">
        <v>318</v>
      </c>
      <c r="G812" s="354" t="s">
        <v>317</v>
      </c>
      <c r="H812" s="354" t="s">
        <v>406</v>
      </c>
      <c r="I812" s="466" t="s">
        <v>431</v>
      </c>
      <c r="J812" s="354"/>
      <c r="K812" s="460" t="s">
        <v>432</v>
      </c>
      <c r="L812" s="354" t="s">
        <v>315</v>
      </c>
      <c r="M812" s="435" t="s">
        <v>416</v>
      </c>
    </row>
    <row r="813" spans="2:13">
      <c r="B813" s="1434" t="s">
        <v>313</v>
      </c>
      <c r="C813" s="1428" t="s">
        <v>311</v>
      </c>
      <c r="D813" s="338" t="s">
        <v>405</v>
      </c>
      <c r="E813" s="413">
        <v>118</v>
      </c>
      <c r="F813" s="340">
        <v>7</v>
      </c>
      <c r="G813" s="340">
        <v>5</v>
      </c>
      <c r="H813" s="491">
        <v>-7</v>
      </c>
      <c r="I813" s="491"/>
      <c r="J813" s="340"/>
      <c r="K813" s="340"/>
      <c r="L813" s="340">
        <f>SUM(E813:K813)</f>
        <v>123</v>
      </c>
      <c r="M813" s="438">
        <f>L813-L784</f>
        <v>12</v>
      </c>
    </row>
    <row r="814" spans="2:13">
      <c r="B814" s="1435"/>
      <c r="C814" s="1429"/>
      <c r="D814" s="334" t="s">
        <v>308</v>
      </c>
      <c r="E814" s="411">
        <v>111</v>
      </c>
      <c r="F814" s="336">
        <v>7</v>
      </c>
      <c r="G814" s="336">
        <v>5</v>
      </c>
      <c r="H814" s="336">
        <v>-7</v>
      </c>
      <c r="I814" s="336"/>
      <c r="J814" s="336"/>
      <c r="K814" s="336"/>
      <c r="L814" s="336">
        <f t="shared" ref="L814:L824" si="126">SUM(E814:K814)</f>
        <v>116</v>
      </c>
      <c r="M814" s="374">
        <f t="shared" ref="M814:M824" si="127">L814-L785</f>
        <v>7</v>
      </c>
    </row>
    <row r="815" spans="2:13" ht="17.25" thickBot="1">
      <c r="B815" s="1435"/>
      <c r="C815" s="1430"/>
      <c r="D815" s="330" t="s">
        <v>438</v>
      </c>
      <c r="E815" s="636">
        <f>E814-15</f>
        <v>96</v>
      </c>
      <c r="F815" s="332">
        <v>7</v>
      </c>
      <c r="G815" s="332">
        <v>5</v>
      </c>
      <c r="H815" s="341">
        <v>-7</v>
      </c>
      <c r="I815" s="341"/>
      <c r="J815" s="332"/>
      <c r="K815" s="332"/>
      <c r="L815" s="332">
        <f t="shared" si="126"/>
        <v>101</v>
      </c>
      <c r="M815" s="443">
        <f t="shared" si="127"/>
        <v>7</v>
      </c>
    </row>
    <row r="816" spans="2:13">
      <c r="B816" s="1435"/>
      <c r="C816" s="1428" t="s">
        <v>310</v>
      </c>
      <c r="D816" s="338" t="s">
        <v>405</v>
      </c>
      <c r="E816" s="413">
        <v>108</v>
      </c>
      <c r="F816" s="340">
        <v>7</v>
      </c>
      <c r="G816" s="340">
        <v>5</v>
      </c>
      <c r="H816" s="491">
        <v>-7</v>
      </c>
      <c r="I816" s="491"/>
      <c r="J816" s="340"/>
      <c r="K816" s="340"/>
      <c r="L816" s="340">
        <f t="shared" si="126"/>
        <v>113</v>
      </c>
      <c r="M816" s="438">
        <f t="shared" si="127"/>
        <v>13</v>
      </c>
    </row>
    <row r="817" spans="2:13">
      <c r="B817" s="1435"/>
      <c r="C817" s="1429"/>
      <c r="D817" s="334" t="s">
        <v>308</v>
      </c>
      <c r="E817" s="411">
        <v>100</v>
      </c>
      <c r="F817" s="336">
        <v>7</v>
      </c>
      <c r="G817" s="336">
        <v>5</v>
      </c>
      <c r="H817" s="336">
        <v>-7</v>
      </c>
      <c r="I817" s="336"/>
      <c r="J817" s="336"/>
      <c r="K817" s="336"/>
      <c r="L817" s="336">
        <f t="shared" si="126"/>
        <v>105</v>
      </c>
      <c r="M817" s="374">
        <f t="shared" si="127"/>
        <v>7</v>
      </c>
    </row>
    <row r="818" spans="2:13" ht="17.25" thickBot="1">
      <c r="B818" s="1436"/>
      <c r="C818" s="1409"/>
      <c r="D818" s="637" t="s">
        <v>438</v>
      </c>
      <c r="E818" s="636">
        <f>E817-15</f>
        <v>85</v>
      </c>
      <c r="F818" s="496">
        <v>7</v>
      </c>
      <c r="G818" s="496">
        <v>5</v>
      </c>
      <c r="H818" s="341">
        <v>-7</v>
      </c>
      <c r="I818" s="465"/>
      <c r="J818" s="496"/>
      <c r="K818" s="496"/>
      <c r="L818" s="496">
        <f t="shared" si="126"/>
        <v>90</v>
      </c>
      <c r="M818" s="443">
        <f t="shared" si="127"/>
        <v>7</v>
      </c>
    </row>
    <row r="819" spans="2:13">
      <c r="B819" s="1426" t="s">
        <v>312</v>
      </c>
      <c r="C819" s="1428" t="s">
        <v>311</v>
      </c>
      <c r="D819" s="338" t="s">
        <v>405</v>
      </c>
      <c r="E819" s="413">
        <f t="shared" ref="E819:E823" si="128">E813</f>
        <v>118</v>
      </c>
      <c r="F819" s="340"/>
      <c r="G819" s="340">
        <v>5</v>
      </c>
      <c r="H819" s="491">
        <v>-7</v>
      </c>
      <c r="I819" s="340"/>
      <c r="J819" s="340"/>
      <c r="K819" s="482"/>
      <c r="L819" s="340">
        <f t="shared" si="126"/>
        <v>116</v>
      </c>
      <c r="M819" s="367">
        <f t="shared" si="127"/>
        <v>17</v>
      </c>
    </row>
    <row r="820" spans="2:13">
      <c r="B820" s="1427"/>
      <c r="C820" s="1429"/>
      <c r="D820" s="334" t="s">
        <v>308</v>
      </c>
      <c r="E820" s="411">
        <f t="shared" si="128"/>
        <v>111</v>
      </c>
      <c r="F820" s="336"/>
      <c r="G820" s="336">
        <v>5</v>
      </c>
      <c r="H820" s="336">
        <v>-7</v>
      </c>
      <c r="I820" s="336"/>
      <c r="J820" s="336"/>
      <c r="K820" s="483"/>
      <c r="L820" s="336">
        <f t="shared" si="126"/>
        <v>109</v>
      </c>
      <c r="M820" s="374">
        <f t="shared" si="127"/>
        <v>12</v>
      </c>
    </row>
    <row r="821" spans="2:13" ht="17.25" thickBot="1">
      <c r="B821" s="1427"/>
      <c r="C821" s="1409"/>
      <c r="D821" s="637" t="s">
        <v>438</v>
      </c>
      <c r="E821" s="636">
        <f>E820-15</f>
        <v>96</v>
      </c>
      <c r="F821" s="496"/>
      <c r="G821" s="496">
        <v>5</v>
      </c>
      <c r="H821" s="341">
        <v>-7</v>
      </c>
      <c r="I821" s="496"/>
      <c r="J821" s="496"/>
      <c r="K821" s="502"/>
      <c r="L821" s="496">
        <f t="shared" si="126"/>
        <v>94</v>
      </c>
      <c r="M821" s="503">
        <f t="shared" si="127"/>
        <v>12</v>
      </c>
    </row>
    <row r="822" spans="2:13">
      <c r="B822" s="1427"/>
      <c r="C822" s="1428" t="s">
        <v>310</v>
      </c>
      <c r="D822" s="338" t="s">
        <v>405</v>
      </c>
      <c r="E822" s="413">
        <f t="shared" si="128"/>
        <v>108</v>
      </c>
      <c r="F822" s="340"/>
      <c r="G822" s="340">
        <v>5</v>
      </c>
      <c r="H822" s="491">
        <v>-7</v>
      </c>
      <c r="I822" s="340"/>
      <c r="J822" s="340"/>
      <c r="K822" s="482"/>
      <c r="L822" s="340">
        <f t="shared" si="126"/>
        <v>106</v>
      </c>
      <c r="M822" s="367">
        <f t="shared" si="127"/>
        <v>18</v>
      </c>
    </row>
    <row r="823" spans="2:13">
      <c r="B823" s="1427"/>
      <c r="C823" s="1429"/>
      <c r="D823" s="334" t="s">
        <v>308</v>
      </c>
      <c r="E823" s="411">
        <f t="shared" si="128"/>
        <v>100</v>
      </c>
      <c r="F823" s="336"/>
      <c r="G823" s="336">
        <v>5</v>
      </c>
      <c r="H823" s="336">
        <v>-7</v>
      </c>
      <c r="I823" s="336"/>
      <c r="J823" s="336"/>
      <c r="K823" s="483"/>
      <c r="L823" s="641">
        <f t="shared" si="126"/>
        <v>98</v>
      </c>
      <c r="M823" s="374">
        <f t="shared" si="127"/>
        <v>12</v>
      </c>
    </row>
    <row r="824" spans="2:13" ht="17.25" thickBot="1">
      <c r="B824" s="1376"/>
      <c r="C824" s="1430"/>
      <c r="D824" s="330" t="s">
        <v>438</v>
      </c>
      <c r="E824" s="412">
        <f>E823-15</f>
        <v>85</v>
      </c>
      <c r="F824" s="332"/>
      <c r="G824" s="332">
        <v>5</v>
      </c>
      <c r="H824" s="498">
        <v>-7</v>
      </c>
      <c r="I824" s="332"/>
      <c r="J824" s="332"/>
      <c r="K824" s="484"/>
      <c r="L824" s="332">
        <f t="shared" si="126"/>
        <v>83</v>
      </c>
      <c r="M824" s="501">
        <f t="shared" si="127"/>
        <v>12</v>
      </c>
    </row>
    <row r="827" spans="2:13" ht="17.25" thickBot="1">
      <c r="B827" s="363" t="s">
        <v>662</v>
      </c>
      <c r="C827" s="1440"/>
      <c r="D827" s="1440"/>
      <c r="E827" s="1440"/>
      <c r="F827" s="1440"/>
      <c r="G827" s="1440"/>
      <c r="H827" s="1440"/>
      <c r="I827" s="1440"/>
    </row>
    <row r="828" spans="2:13" ht="21" thickBot="1">
      <c r="B828" s="1441" t="s">
        <v>322</v>
      </c>
      <c r="C828" s="1442"/>
      <c r="D828" s="1443"/>
      <c r="E828" s="427" t="s">
        <v>319</v>
      </c>
      <c r="F828" s="371" t="s">
        <v>318</v>
      </c>
      <c r="G828" s="371" t="s">
        <v>317</v>
      </c>
      <c r="H828" s="371" t="s">
        <v>316</v>
      </c>
      <c r="I828" s="371" t="s">
        <v>409</v>
      </c>
      <c r="J828" s="371"/>
      <c r="K828" s="432" t="s">
        <v>432</v>
      </c>
      <c r="L828" s="371" t="s">
        <v>315</v>
      </c>
      <c r="M828" s="434" t="s">
        <v>410</v>
      </c>
    </row>
    <row r="829" spans="2:13">
      <c r="B829" s="1426" t="s">
        <v>313</v>
      </c>
      <c r="C829" s="1428" t="s">
        <v>311</v>
      </c>
      <c r="D829" s="338" t="s">
        <v>405</v>
      </c>
      <c r="E829" s="413">
        <f>E830+2</f>
        <v>72</v>
      </c>
      <c r="F829" s="340">
        <v>7</v>
      </c>
      <c r="G829" s="340">
        <v>5</v>
      </c>
      <c r="H829" s="340">
        <v>26</v>
      </c>
      <c r="I829" s="491"/>
      <c r="J829" s="340"/>
      <c r="K829" s="340"/>
      <c r="L829" s="430">
        <f>SUM(E829:K829)</f>
        <v>110</v>
      </c>
      <c r="M829" s="438">
        <f>L829-L858</f>
        <v>-14</v>
      </c>
    </row>
    <row r="830" spans="2:13">
      <c r="B830" s="1427"/>
      <c r="C830" s="1429"/>
      <c r="D830" s="640" t="s">
        <v>308</v>
      </c>
      <c r="E830" s="411">
        <v>70</v>
      </c>
      <c r="F830" s="336">
        <v>7</v>
      </c>
      <c r="G830" s="336">
        <v>5</v>
      </c>
      <c r="H830" s="336">
        <v>26</v>
      </c>
      <c r="I830" s="336"/>
      <c r="J830" s="336"/>
      <c r="K830" s="336"/>
      <c r="L830" s="429">
        <f t="shared" ref="L830:L840" si="129">SUM(E830:K830)</f>
        <v>108</v>
      </c>
      <c r="M830" s="374">
        <f t="shared" ref="M830:M840" si="130">L830-L859</f>
        <v>-11</v>
      </c>
    </row>
    <row r="831" spans="2:13" ht="17.25" thickBot="1">
      <c r="B831" s="1427"/>
      <c r="C831" s="1430"/>
      <c r="D831" s="330" t="s">
        <v>364</v>
      </c>
      <c r="E831" s="412">
        <f>E830-15</f>
        <v>55</v>
      </c>
      <c r="F831" s="332">
        <v>7</v>
      </c>
      <c r="G831" s="332">
        <v>5</v>
      </c>
      <c r="H831" s="332">
        <f>H829</f>
        <v>26</v>
      </c>
      <c r="I831" s="498"/>
      <c r="J831" s="332"/>
      <c r="K831" s="332"/>
      <c r="L831" s="431">
        <f t="shared" si="129"/>
        <v>93</v>
      </c>
      <c r="M831" s="440">
        <f t="shared" si="130"/>
        <v>-16</v>
      </c>
    </row>
    <row r="832" spans="2:13">
      <c r="B832" s="1427"/>
      <c r="C832" s="1428" t="s">
        <v>310</v>
      </c>
      <c r="D832" s="338" t="s">
        <v>405</v>
      </c>
      <c r="E832" s="413">
        <f>E833+2</f>
        <v>62</v>
      </c>
      <c r="F832" s="340">
        <v>7</v>
      </c>
      <c r="G832" s="340">
        <v>5</v>
      </c>
      <c r="H832" s="340">
        <v>26</v>
      </c>
      <c r="I832" s="491"/>
      <c r="J832" s="340"/>
      <c r="K832" s="340"/>
      <c r="L832" s="430">
        <f t="shared" si="129"/>
        <v>100</v>
      </c>
      <c r="M832" s="438">
        <f t="shared" si="130"/>
        <v>-17</v>
      </c>
    </row>
    <row r="833" spans="2:13">
      <c r="B833" s="1427"/>
      <c r="C833" s="1429"/>
      <c r="D833" s="640" t="s">
        <v>308</v>
      </c>
      <c r="E833" s="411">
        <v>60</v>
      </c>
      <c r="F833" s="336">
        <v>7</v>
      </c>
      <c r="G833" s="336">
        <v>5</v>
      </c>
      <c r="H833" s="336">
        <v>26</v>
      </c>
      <c r="I833" s="336"/>
      <c r="J833" s="336"/>
      <c r="K833" s="336"/>
      <c r="L833" s="429">
        <f t="shared" si="129"/>
        <v>98</v>
      </c>
      <c r="M833" s="374">
        <f t="shared" si="130"/>
        <v>-14</v>
      </c>
    </row>
    <row r="834" spans="2:13" ht="17.25" thickBot="1">
      <c r="B834" s="1376"/>
      <c r="C834" s="1430"/>
      <c r="D834" s="330" t="s">
        <v>364</v>
      </c>
      <c r="E834" s="412">
        <f>E833-15</f>
        <v>45</v>
      </c>
      <c r="F834" s="332">
        <v>7</v>
      </c>
      <c r="G834" s="332">
        <v>5</v>
      </c>
      <c r="H834" s="332">
        <f>H832</f>
        <v>26</v>
      </c>
      <c r="I834" s="498"/>
      <c r="J834" s="332"/>
      <c r="K834" s="332"/>
      <c r="L834" s="431">
        <f t="shared" si="129"/>
        <v>83</v>
      </c>
      <c r="M834" s="440">
        <f t="shared" si="130"/>
        <v>-19</v>
      </c>
    </row>
    <row r="835" spans="2:13">
      <c r="B835" s="1375" t="s">
        <v>312</v>
      </c>
      <c r="C835" s="1408" t="s">
        <v>311</v>
      </c>
      <c r="D835" s="348" t="s">
        <v>663</v>
      </c>
      <c r="E835" s="413">
        <f>E836+2</f>
        <v>72</v>
      </c>
      <c r="F835" s="341"/>
      <c r="G835" s="341">
        <v>5</v>
      </c>
      <c r="H835" s="341">
        <v>26</v>
      </c>
      <c r="I835" s="465"/>
      <c r="J835" s="465"/>
      <c r="K835" s="635">
        <v>-5</v>
      </c>
      <c r="L835" s="634">
        <f t="shared" si="129"/>
        <v>98</v>
      </c>
      <c r="M835" s="443">
        <f t="shared" si="130"/>
        <v>-19</v>
      </c>
    </row>
    <row r="836" spans="2:13">
      <c r="B836" s="1427"/>
      <c r="C836" s="1429"/>
      <c r="D836" s="640" t="s">
        <v>308</v>
      </c>
      <c r="E836" s="411">
        <v>70</v>
      </c>
      <c r="F836" s="336"/>
      <c r="G836" s="336">
        <v>5</v>
      </c>
      <c r="H836" s="336">
        <v>26</v>
      </c>
      <c r="I836" s="336"/>
      <c r="J836" s="336"/>
      <c r="K836" s="483">
        <v>-5</v>
      </c>
      <c r="L836" s="429">
        <f t="shared" si="129"/>
        <v>96</v>
      </c>
      <c r="M836" s="374">
        <f t="shared" si="130"/>
        <v>-16</v>
      </c>
    </row>
    <row r="837" spans="2:13" ht="17.25" thickBot="1">
      <c r="B837" s="1427"/>
      <c r="C837" s="1409"/>
      <c r="D837" s="637" t="s">
        <v>364</v>
      </c>
      <c r="E837" s="412">
        <f>E836-15</f>
        <v>55</v>
      </c>
      <c r="F837" s="496"/>
      <c r="G837" s="496">
        <v>5</v>
      </c>
      <c r="H837" s="496">
        <f>H835</f>
        <v>26</v>
      </c>
      <c r="I837" s="465"/>
      <c r="J837" s="465"/>
      <c r="K837" s="635">
        <v>-5</v>
      </c>
      <c r="L837" s="634">
        <f t="shared" si="129"/>
        <v>81</v>
      </c>
      <c r="M837" s="443">
        <f t="shared" si="130"/>
        <v>-21</v>
      </c>
    </row>
    <row r="838" spans="2:13">
      <c r="B838" s="1427"/>
      <c r="C838" s="1428" t="s">
        <v>310</v>
      </c>
      <c r="D838" s="338" t="s">
        <v>405</v>
      </c>
      <c r="E838" s="413">
        <f>E839+2</f>
        <v>62</v>
      </c>
      <c r="F838" s="340"/>
      <c r="G838" s="340">
        <v>5</v>
      </c>
      <c r="H838" s="340">
        <v>26</v>
      </c>
      <c r="I838" s="491"/>
      <c r="J838" s="491"/>
      <c r="K838" s="492">
        <v>-5</v>
      </c>
      <c r="L838" s="493">
        <f t="shared" si="129"/>
        <v>88</v>
      </c>
      <c r="M838" s="438">
        <f t="shared" si="130"/>
        <v>-22</v>
      </c>
    </row>
    <row r="839" spans="2:13">
      <c r="B839" s="1427"/>
      <c r="C839" s="1429"/>
      <c r="D839" s="640" t="s">
        <v>308</v>
      </c>
      <c r="E839" s="411">
        <v>60</v>
      </c>
      <c r="F839" s="336"/>
      <c r="G839" s="336">
        <v>5</v>
      </c>
      <c r="H839" s="336">
        <v>26</v>
      </c>
      <c r="I839" s="336"/>
      <c r="J839" s="336"/>
      <c r="K839" s="483">
        <v>-5</v>
      </c>
      <c r="L839" s="641">
        <f t="shared" si="129"/>
        <v>86</v>
      </c>
      <c r="M839" s="374">
        <f t="shared" si="130"/>
        <v>-19</v>
      </c>
    </row>
    <row r="840" spans="2:13" ht="17.25" thickBot="1">
      <c r="B840" s="1376"/>
      <c r="C840" s="1430"/>
      <c r="D840" s="330" t="s">
        <v>364</v>
      </c>
      <c r="E840" s="412">
        <f>E839-15</f>
        <v>45</v>
      </c>
      <c r="F840" s="332"/>
      <c r="G840" s="332">
        <v>5</v>
      </c>
      <c r="H840" s="332">
        <f>H838</f>
        <v>26</v>
      </c>
      <c r="I840" s="498"/>
      <c r="J840" s="498"/>
      <c r="K840" s="500">
        <v>-5</v>
      </c>
      <c r="L840" s="495">
        <f t="shared" si="129"/>
        <v>71</v>
      </c>
      <c r="M840" s="440">
        <f t="shared" si="130"/>
        <v>-24</v>
      </c>
    </row>
    <row r="842" spans="2:13" ht="17.25" thickBot="1">
      <c r="B842" s="1440" t="s">
        <v>365</v>
      </c>
      <c r="C842" s="1440"/>
      <c r="D842" s="1440"/>
      <c r="E842" s="1440"/>
      <c r="F842" s="1440"/>
      <c r="G842" s="1440"/>
      <c r="H842" s="1440"/>
    </row>
    <row r="843" spans="2:13" ht="21" thickBot="1">
      <c r="B843" s="1431" t="s">
        <v>320</v>
      </c>
      <c r="C843" s="1432"/>
      <c r="D843" s="1433"/>
      <c r="E843" s="433" t="s">
        <v>319</v>
      </c>
      <c r="F843" s="354" t="s">
        <v>318</v>
      </c>
      <c r="G843" s="354" t="s">
        <v>317</v>
      </c>
      <c r="H843" s="354" t="s">
        <v>316</v>
      </c>
      <c r="I843" s="354" t="s">
        <v>409</v>
      </c>
      <c r="J843" s="460" t="s">
        <v>313</v>
      </c>
      <c r="K843" s="460" t="s">
        <v>432</v>
      </c>
      <c r="L843" s="460" t="s">
        <v>315</v>
      </c>
      <c r="M843" s="464" t="s">
        <v>410</v>
      </c>
    </row>
    <row r="844" spans="2:13">
      <c r="B844" s="1372" t="s">
        <v>313</v>
      </c>
      <c r="C844" s="1428" t="s">
        <v>311</v>
      </c>
      <c r="D844" s="338" t="s">
        <v>405</v>
      </c>
      <c r="E844" s="413">
        <v>60</v>
      </c>
      <c r="F844" s="340">
        <v>7</v>
      </c>
      <c r="G844" s="340">
        <v>5</v>
      </c>
      <c r="H844" s="491">
        <v>45</v>
      </c>
      <c r="I844" s="340">
        <v>5</v>
      </c>
      <c r="J844" s="340"/>
      <c r="K844" s="339"/>
      <c r="L844" s="340">
        <f t="shared" ref="L844:L855" si="131">SUM(E844:K844)</f>
        <v>122</v>
      </c>
      <c r="M844" s="462">
        <f t="shared" ref="M844:M855" si="132">L844-L858</f>
        <v>-2</v>
      </c>
    </row>
    <row r="845" spans="2:13">
      <c r="B845" s="1373"/>
      <c r="C845" s="1429"/>
      <c r="D845" s="334" t="s">
        <v>308</v>
      </c>
      <c r="E845" s="411">
        <v>55</v>
      </c>
      <c r="F845" s="336">
        <v>7</v>
      </c>
      <c r="G845" s="336">
        <v>5</v>
      </c>
      <c r="H845" s="336">
        <v>45</v>
      </c>
      <c r="I845" s="336">
        <v>5</v>
      </c>
      <c r="J845" s="336"/>
      <c r="K845" s="335"/>
      <c r="L845" s="429">
        <f t="shared" si="131"/>
        <v>117</v>
      </c>
      <c r="M845" s="462">
        <f t="shared" si="132"/>
        <v>-2</v>
      </c>
    </row>
    <row r="846" spans="2:13" ht="17.25" thickBot="1">
      <c r="B846" s="1373"/>
      <c r="C846" s="1430"/>
      <c r="D846" s="330" t="s">
        <v>437</v>
      </c>
      <c r="E846" s="412">
        <v>25</v>
      </c>
      <c r="F846" s="332">
        <v>7</v>
      </c>
      <c r="G846" s="332">
        <v>5</v>
      </c>
      <c r="H846" s="332">
        <v>20</v>
      </c>
      <c r="I846" s="332">
        <v>5</v>
      </c>
      <c r="J846" s="332"/>
      <c r="K846" s="331"/>
      <c r="L846" s="431">
        <f t="shared" si="131"/>
        <v>62</v>
      </c>
      <c r="M846" s="463">
        <f t="shared" si="132"/>
        <v>-47</v>
      </c>
    </row>
    <row r="847" spans="2:13">
      <c r="B847" s="1373"/>
      <c r="C847" s="1428" t="s">
        <v>310</v>
      </c>
      <c r="D847" s="338" t="s">
        <v>405</v>
      </c>
      <c r="E847" s="413">
        <v>45</v>
      </c>
      <c r="F847" s="340">
        <v>7</v>
      </c>
      <c r="G847" s="340">
        <v>5</v>
      </c>
      <c r="H847" s="491">
        <v>45</v>
      </c>
      <c r="I847" s="340">
        <v>5</v>
      </c>
      <c r="J847" s="496"/>
      <c r="K847" s="497"/>
      <c r="L847" s="430">
        <f t="shared" si="131"/>
        <v>107</v>
      </c>
      <c r="M847" s="461">
        <f t="shared" si="132"/>
        <v>-10</v>
      </c>
    </row>
    <row r="848" spans="2:13">
      <c r="B848" s="1373"/>
      <c r="C848" s="1429"/>
      <c r="D848" s="334" t="s">
        <v>308</v>
      </c>
      <c r="E848" s="411">
        <v>40</v>
      </c>
      <c r="F848" s="336">
        <v>7</v>
      </c>
      <c r="G848" s="336">
        <v>5</v>
      </c>
      <c r="H848" s="336">
        <v>45</v>
      </c>
      <c r="I848" s="336">
        <v>5</v>
      </c>
      <c r="J848" s="336"/>
      <c r="K848" s="336"/>
      <c r="L848" s="429">
        <f t="shared" si="131"/>
        <v>102</v>
      </c>
      <c r="M848" s="462">
        <f t="shared" si="132"/>
        <v>-10</v>
      </c>
    </row>
    <row r="849" spans="2:13" ht="17.25" thickBot="1">
      <c r="B849" s="1374"/>
      <c r="C849" s="1430"/>
      <c r="D849" s="330" t="s">
        <v>437</v>
      </c>
      <c r="E849" s="412">
        <v>10</v>
      </c>
      <c r="F849" s="332">
        <v>7</v>
      </c>
      <c r="G849" s="332">
        <v>5</v>
      </c>
      <c r="H849" s="332">
        <v>20</v>
      </c>
      <c r="I849" s="332">
        <v>5</v>
      </c>
      <c r="J849" s="498"/>
      <c r="K849" s="499"/>
      <c r="L849" s="431">
        <f t="shared" si="131"/>
        <v>47</v>
      </c>
      <c r="M849" s="463">
        <f t="shared" si="132"/>
        <v>-55</v>
      </c>
    </row>
    <row r="850" spans="2:13">
      <c r="B850" s="1434" t="s">
        <v>312</v>
      </c>
      <c r="C850" s="1428" t="s">
        <v>311</v>
      </c>
      <c r="D850" s="338" t="s">
        <v>405</v>
      </c>
      <c r="E850" s="638">
        <f t="shared" ref="E850:E855" si="133">E844</f>
        <v>60</v>
      </c>
      <c r="F850" s="340"/>
      <c r="G850" s="340">
        <v>5</v>
      </c>
      <c r="H850" s="491">
        <v>45</v>
      </c>
      <c r="I850" s="340">
        <v>5</v>
      </c>
      <c r="J850" s="340"/>
      <c r="K850" s="482"/>
      <c r="L850" s="430">
        <f t="shared" si="131"/>
        <v>115</v>
      </c>
      <c r="M850" s="461">
        <f t="shared" si="132"/>
        <v>-2</v>
      </c>
    </row>
    <row r="851" spans="2:13">
      <c r="B851" s="1435"/>
      <c r="C851" s="1429"/>
      <c r="D851" s="334" t="s">
        <v>308</v>
      </c>
      <c r="E851" s="411">
        <f t="shared" si="133"/>
        <v>55</v>
      </c>
      <c r="F851" s="336"/>
      <c r="G851" s="336">
        <v>5</v>
      </c>
      <c r="H851" s="336">
        <v>45</v>
      </c>
      <c r="I851" s="336">
        <v>5</v>
      </c>
      <c r="J851" s="336"/>
      <c r="K851" s="483"/>
      <c r="L851" s="429">
        <f t="shared" si="131"/>
        <v>110</v>
      </c>
      <c r="M851" s="462">
        <f t="shared" si="132"/>
        <v>-2</v>
      </c>
    </row>
    <row r="852" spans="2:13" ht="17.25" thickBot="1">
      <c r="B852" s="1435"/>
      <c r="C852" s="1430"/>
      <c r="D852" s="330" t="s">
        <v>437</v>
      </c>
      <c r="E852" s="410">
        <f t="shared" si="133"/>
        <v>25</v>
      </c>
      <c r="F852" s="332"/>
      <c r="G852" s="332">
        <v>5</v>
      </c>
      <c r="H852" s="332">
        <v>20</v>
      </c>
      <c r="I852" s="332">
        <v>5</v>
      </c>
      <c r="J852" s="332"/>
      <c r="K852" s="484"/>
      <c r="L852" s="431">
        <f t="shared" si="131"/>
        <v>55</v>
      </c>
      <c r="M852" s="463">
        <f t="shared" si="132"/>
        <v>-47</v>
      </c>
    </row>
    <row r="853" spans="2:13">
      <c r="B853" s="1435"/>
      <c r="C853" s="1428" t="s">
        <v>310</v>
      </c>
      <c r="D853" s="338" t="s">
        <v>405</v>
      </c>
      <c r="E853" s="638">
        <f t="shared" si="133"/>
        <v>45</v>
      </c>
      <c r="F853" s="340"/>
      <c r="G853" s="340">
        <v>5</v>
      </c>
      <c r="H853" s="491">
        <v>45</v>
      </c>
      <c r="I853" s="340">
        <v>5</v>
      </c>
      <c r="J853" s="340"/>
      <c r="K853" s="482"/>
      <c r="L853" s="430">
        <f t="shared" si="131"/>
        <v>100</v>
      </c>
      <c r="M853" s="461">
        <f t="shared" si="132"/>
        <v>-10</v>
      </c>
    </row>
    <row r="854" spans="2:13">
      <c r="B854" s="1435"/>
      <c r="C854" s="1429"/>
      <c r="D854" s="334" t="s">
        <v>308</v>
      </c>
      <c r="E854" s="411">
        <f t="shared" si="133"/>
        <v>40</v>
      </c>
      <c r="F854" s="336"/>
      <c r="G854" s="336">
        <v>5</v>
      </c>
      <c r="H854" s="336">
        <v>45</v>
      </c>
      <c r="I854" s="336">
        <v>5</v>
      </c>
      <c r="J854" s="336"/>
      <c r="K854" s="483"/>
      <c r="L854" s="641">
        <f t="shared" si="131"/>
        <v>95</v>
      </c>
      <c r="M854" s="462">
        <f t="shared" si="132"/>
        <v>-10</v>
      </c>
    </row>
    <row r="855" spans="2:13" ht="17.25" thickBot="1">
      <c r="B855" s="1436"/>
      <c r="C855" s="1430"/>
      <c r="D855" s="330" t="s">
        <v>437</v>
      </c>
      <c r="E855" s="639">
        <f t="shared" si="133"/>
        <v>10</v>
      </c>
      <c r="F855" s="332"/>
      <c r="G855" s="332">
        <v>5</v>
      </c>
      <c r="H855" s="332">
        <v>20</v>
      </c>
      <c r="I855" s="332">
        <v>5</v>
      </c>
      <c r="J855" s="332"/>
      <c r="K855" s="484"/>
      <c r="L855" s="431">
        <f t="shared" si="131"/>
        <v>40</v>
      </c>
      <c r="M855" s="463">
        <f t="shared" si="132"/>
        <v>-55</v>
      </c>
    </row>
    <row r="856" spans="2:13" ht="17.25" thickBot="1"/>
    <row r="857" spans="2:13" ht="21" thickBot="1">
      <c r="B857" s="1437" t="s">
        <v>404</v>
      </c>
      <c r="C857" s="1438"/>
      <c r="D857" s="1439"/>
      <c r="E857" s="433" t="s">
        <v>319</v>
      </c>
      <c r="F857" s="354" t="s">
        <v>318</v>
      </c>
      <c r="G857" s="354" t="s">
        <v>317</v>
      </c>
      <c r="H857" s="354" t="s">
        <v>406</v>
      </c>
      <c r="I857" s="466" t="s">
        <v>431</v>
      </c>
      <c r="J857" s="354" t="s">
        <v>665</v>
      </c>
      <c r="K857" s="460" t="s">
        <v>432</v>
      </c>
      <c r="L857" s="354" t="s">
        <v>315</v>
      </c>
      <c r="M857" s="435" t="s">
        <v>416</v>
      </c>
    </row>
    <row r="858" spans="2:13">
      <c r="B858" s="1434" t="s">
        <v>313</v>
      </c>
      <c r="C858" s="1428" t="s">
        <v>311</v>
      </c>
      <c r="D858" s="338" t="s">
        <v>664</v>
      </c>
      <c r="E858" s="413">
        <v>119</v>
      </c>
      <c r="F858" s="340">
        <v>7</v>
      </c>
      <c r="G858" s="340">
        <v>5</v>
      </c>
      <c r="H858" s="491">
        <v>-7</v>
      </c>
      <c r="I858" s="491"/>
      <c r="J858" s="340"/>
      <c r="K858" s="340"/>
      <c r="L858" s="340">
        <f>SUM(E858:K858)</f>
        <v>124</v>
      </c>
      <c r="M858" s="438">
        <f>L858-L829</f>
        <v>14</v>
      </c>
    </row>
    <row r="859" spans="2:13">
      <c r="B859" s="1435"/>
      <c r="C859" s="1429"/>
      <c r="D859" s="334" t="s">
        <v>308</v>
      </c>
      <c r="E859" s="411">
        <v>119</v>
      </c>
      <c r="F859" s="336">
        <v>7</v>
      </c>
      <c r="G859" s="336">
        <v>5</v>
      </c>
      <c r="H859" s="336">
        <v>-7</v>
      </c>
      <c r="I859" s="336"/>
      <c r="J859" s="336">
        <v>-5</v>
      </c>
      <c r="K859" s="336"/>
      <c r="L859" s="336">
        <f t="shared" ref="L859:L869" si="134">SUM(E859:K859)</f>
        <v>119</v>
      </c>
      <c r="M859" s="374">
        <f t="shared" ref="M859:M869" si="135">L859-L830</f>
        <v>11</v>
      </c>
    </row>
    <row r="860" spans="2:13" ht="17.25" thickBot="1">
      <c r="B860" s="1435"/>
      <c r="C860" s="1430"/>
      <c r="D860" s="330" t="s">
        <v>438</v>
      </c>
      <c r="E860" s="636">
        <v>119</v>
      </c>
      <c r="F860" s="332">
        <v>7</v>
      </c>
      <c r="G860" s="332">
        <v>5</v>
      </c>
      <c r="H860" s="341">
        <v>-7</v>
      </c>
      <c r="I860" s="341"/>
      <c r="J860" s="332">
        <v>-15</v>
      </c>
      <c r="K860" s="332"/>
      <c r="L860" s="332">
        <f t="shared" si="134"/>
        <v>109</v>
      </c>
      <c r="M860" s="443">
        <f t="shared" si="135"/>
        <v>16</v>
      </c>
    </row>
    <row r="861" spans="2:13">
      <c r="B861" s="1435"/>
      <c r="C861" s="1428" t="s">
        <v>310</v>
      </c>
      <c r="D861" s="338" t="s">
        <v>664</v>
      </c>
      <c r="E861" s="413">
        <v>112</v>
      </c>
      <c r="F861" s="340">
        <v>7</v>
      </c>
      <c r="G861" s="340">
        <v>5</v>
      </c>
      <c r="H861" s="491">
        <v>-7</v>
      </c>
      <c r="I861" s="491"/>
      <c r="J861" s="340"/>
      <c r="K861" s="340"/>
      <c r="L861" s="340">
        <f t="shared" si="134"/>
        <v>117</v>
      </c>
      <c r="M861" s="438">
        <f t="shared" si="135"/>
        <v>17</v>
      </c>
    </row>
    <row r="862" spans="2:13">
      <c r="B862" s="1435"/>
      <c r="C862" s="1429"/>
      <c r="D862" s="334" t="s">
        <v>308</v>
      </c>
      <c r="E862" s="411">
        <v>112</v>
      </c>
      <c r="F862" s="336">
        <v>7</v>
      </c>
      <c r="G862" s="336">
        <v>5</v>
      </c>
      <c r="H862" s="336">
        <v>-7</v>
      </c>
      <c r="I862" s="336"/>
      <c r="J862" s="336">
        <v>-5</v>
      </c>
      <c r="K862" s="336"/>
      <c r="L862" s="336">
        <f t="shared" si="134"/>
        <v>112</v>
      </c>
      <c r="M862" s="374">
        <f t="shared" si="135"/>
        <v>14</v>
      </c>
    </row>
    <row r="863" spans="2:13" ht="17.25" thickBot="1">
      <c r="B863" s="1436"/>
      <c r="C863" s="1409"/>
      <c r="D863" s="637" t="s">
        <v>438</v>
      </c>
      <c r="E863" s="636">
        <v>112</v>
      </c>
      <c r="F863" s="496">
        <v>7</v>
      </c>
      <c r="G863" s="496">
        <v>5</v>
      </c>
      <c r="H863" s="341">
        <v>-7</v>
      </c>
      <c r="I863" s="465"/>
      <c r="J863" s="496">
        <v>-15</v>
      </c>
      <c r="K863" s="496"/>
      <c r="L863" s="496">
        <f t="shared" si="134"/>
        <v>102</v>
      </c>
      <c r="M863" s="443">
        <f t="shared" si="135"/>
        <v>19</v>
      </c>
    </row>
    <row r="864" spans="2:13">
      <c r="B864" s="1426" t="s">
        <v>312</v>
      </c>
      <c r="C864" s="1428" t="s">
        <v>311</v>
      </c>
      <c r="D864" s="338" t="s">
        <v>664</v>
      </c>
      <c r="E864" s="413">
        <f t="shared" ref="E864:E869" si="136">E858</f>
        <v>119</v>
      </c>
      <c r="F864" s="340"/>
      <c r="G864" s="340">
        <v>5</v>
      </c>
      <c r="H864" s="491">
        <v>-7</v>
      </c>
      <c r="I864" s="340"/>
      <c r="J864" s="340"/>
      <c r="K864" s="482"/>
      <c r="L864" s="340">
        <f t="shared" si="134"/>
        <v>117</v>
      </c>
      <c r="M864" s="367">
        <f t="shared" si="135"/>
        <v>19</v>
      </c>
    </row>
    <row r="865" spans="2:13">
      <c r="B865" s="1427"/>
      <c r="C865" s="1429"/>
      <c r="D865" s="334" t="s">
        <v>308</v>
      </c>
      <c r="E865" s="411">
        <f t="shared" si="136"/>
        <v>119</v>
      </c>
      <c r="F865" s="336"/>
      <c r="G865" s="336">
        <v>5</v>
      </c>
      <c r="H865" s="336">
        <v>-7</v>
      </c>
      <c r="I865" s="336"/>
      <c r="J865" s="336">
        <v>-5</v>
      </c>
      <c r="K865" s="483"/>
      <c r="L865" s="336">
        <f t="shared" si="134"/>
        <v>112</v>
      </c>
      <c r="M865" s="374">
        <f t="shared" si="135"/>
        <v>16</v>
      </c>
    </row>
    <row r="866" spans="2:13" ht="17.25" thickBot="1">
      <c r="B866" s="1427"/>
      <c r="C866" s="1409"/>
      <c r="D866" s="637" t="s">
        <v>438</v>
      </c>
      <c r="E866" s="636">
        <f>E865</f>
        <v>119</v>
      </c>
      <c r="F866" s="496"/>
      <c r="G866" s="496">
        <v>5</v>
      </c>
      <c r="H866" s="341">
        <v>-7</v>
      </c>
      <c r="I866" s="496"/>
      <c r="J866" s="496">
        <v>-15</v>
      </c>
      <c r="K866" s="502"/>
      <c r="L866" s="496">
        <f t="shared" si="134"/>
        <v>102</v>
      </c>
      <c r="M866" s="503">
        <f t="shared" si="135"/>
        <v>21</v>
      </c>
    </row>
    <row r="867" spans="2:13">
      <c r="B867" s="1427"/>
      <c r="C867" s="1428" t="s">
        <v>310</v>
      </c>
      <c r="D867" s="338" t="s">
        <v>664</v>
      </c>
      <c r="E867" s="413">
        <f t="shared" si="136"/>
        <v>112</v>
      </c>
      <c r="F867" s="340"/>
      <c r="G867" s="340">
        <v>5</v>
      </c>
      <c r="H867" s="491">
        <v>-7</v>
      </c>
      <c r="I867" s="340"/>
      <c r="J867" s="340"/>
      <c r="K867" s="482"/>
      <c r="L867" s="340">
        <f t="shared" si="134"/>
        <v>110</v>
      </c>
      <c r="M867" s="367">
        <f t="shared" si="135"/>
        <v>22</v>
      </c>
    </row>
    <row r="868" spans="2:13">
      <c r="B868" s="1427"/>
      <c r="C868" s="1429"/>
      <c r="D868" s="334" t="s">
        <v>308</v>
      </c>
      <c r="E868" s="411">
        <f t="shared" si="136"/>
        <v>112</v>
      </c>
      <c r="F868" s="336"/>
      <c r="G868" s="336">
        <v>5</v>
      </c>
      <c r="H868" s="336">
        <v>-7</v>
      </c>
      <c r="I868" s="336"/>
      <c r="J868" s="336">
        <v>-5</v>
      </c>
      <c r="K868" s="483"/>
      <c r="L868" s="641">
        <f t="shared" si="134"/>
        <v>105</v>
      </c>
      <c r="M868" s="374">
        <f t="shared" si="135"/>
        <v>19</v>
      </c>
    </row>
    <row r="869" spans="2:13" ht="17.25" thickBot="1">
      <c r="B869" s="1376"/>
      <c r="C869" s="1430"/>
      <c r="D869" s="330" t="s">
        <v>438</v>
      </c>
      <c r="E869" s="411">
        <f t="shared" si="136"/>
        <v>112</v>
      </c>
      <c r="F869" s="332"/>
      <c r="G869" s="332">
        <v>5</v>
      </c>
      <c r="H869" s="498">
        <v>-7</v>
      </c>
      <c r="I869" s="332"/>
      <c r="J869" s="332">
        <v>-15</v>
      </c>
      <c r="K869" s="484"/>
      <c r="L869" s="332">
        <f t="shared" si="134"/>
        <v>95</v>
      </c>
      <c r="M869" s="501">
        <f t="shared" si="135"/>
        <v>24</v>
      </c>
    </row>
    <row r="872" spans="2:13" ht="17.25" thickBot="1">
      <c r="B872" s="363" t="s">
        <v>662</v>
      </c>
      <c r="C872" s="1440"/>
      <c r="D872" s="1440"/>
      <c r="E872" s="1440"/>
      <c r="F872" s="1440"/>
      <c r="G872" s="1440"/>
      <c r="H872" s="1440"/>
      <c r="I872" s="1440"/>
    </row>
    <row r="873" spans="2:13" ht="21" thickBot="1">
      <c r="B873" s="1441" t="s">
        <v>322</v>
      </c>
      <c r="C873" s="1442"/>
      <c r="D873" s="1443"/>
      <c r="E873" s="427" t="s">
        <v>319</v>
      </c>
      <c r="F873" s="371" t="s">
        <v>318</v>
      </c>
      <c r="G873" s="371" t="s">
        <v>317</v>
      </c>
      <c r="H873" s="371" t="s">
        <v>316</v>
      </c>
      <c r="I873" s="371" t="s">
        <v>409</v>
      </c>
      <c r="J873" s="371"/>
      <c r="K873" s="432" t="s">
        <v>432</v>
      </c>
      <c r="L873" s="371" t="s">
        <v>315</v>
      </c>
      <c r="M873" s="434" t="s">
        <v>410</v>
      </c>
    </row>
    <row r="874" spans="2:13">
      <c r="B874" s="1426" t="s">
        <v>313</v>
      </c>
      <c r="C874" s="1428" t="s">
        <v>311</v>
      </c>
      <c r="D874" s="338" t="s">
        <v>405</v>
      </c>
      <c r="E874" s="413">
        <f>E875+2</f>
        <v>77</v>
      </c>
      <c r="F874" s="340">
        <v>7</v>
      </c>
      <c r="G874" s="340">
        <v>5</v>
      </c>
      <c r="H874" s="340">
        <v>26</v>
      </c>
      <c r="I874" s="491"/>
      <c r="J874" s="340"/>
      <c r="K874" s="340"/>
      <c r="L874" s="430">
        <f>SUM(E874:K874)</f>
        <v>115</v>
      </c>
      <c r="M874" s="438">
        <f>L874-L903</f>
        <v>-9</v>
      </c>
    </row>
    <row r="875" spans="2:13">
      <c r="B875" s="1427"/>
      <c r="C875" s="1429"/>
      <c r="D875" s="640" t="s">
        <v>308</v>
      </c>
      <c r="E875" s="411">
        <v>75</v>
      </c>
      <c r="F875" s="336">
        <v>7</v>
      </c>
      <c r="G875" s="336">
        <v>5</v>
      </c>
      <c r="H875" s="336">
        <v>26</v>
      </c>
      <c r="I875" s="336"/>
      <c r="J875" s="336"/>
      <c r="K875" s="336"/>
      <c r="L875" s="429">
        <f t="shared" ref="L875:L885" si="137">SUM(E875:K875)</f>
        <v>113</v>
      </c>
      <c r="M875" s="374">
        <f t="shared" ref="M875:M885" si="138">L875-L904</f>
        <v>-6</v>
      </c>
    </row>
    <row r="876" spans="2:13" ht="17.25" thickBot="1">
      <c r="B876" s="1427"/>
      <c r="C876" s="1430"/>
      <c r="D876" s="330" t="s">
        <v>364</v>
      </c>
      <c r="E876" s="412">
        <f>E875-15</f>
        <v>60</v>
      </c>
      <c r="F876" s="332">
        <v>7</v>
      </c>
      <c r="G876" s="332">
        <v>5</v>
      </c>
      <c r="H876" s="332">
        <f>H874</f>
        <v>26</v>
      </c>
      <c r="I876" s="498"/>
      <c r="J876" s="332"/>
      <c r="K876" s="332"/>
      <c r="L876" s="431">
        <f t="shared" si="137"/>
        <v>98</v>
      </c>
      <c r="M876" s="440">
        <f t="shared" si="138"/>
        <v>-11</v>
      </c>
    </row>
    <row r="877" spans="2:13">
      <c r="B877" s="1427"/>
      <c r="C877" s="1428" t="s">
        <v>310</v>
      </c>
      <c r="D877" s="338" t="s">
        <v>405</v>
      </c>
      <c r="E877" s="413">
        <f>E878+2</f>
        <v>77</v>
      </c>
      <c r="F877" s="340">
        <v>7</v>
      </c>
      <c r="G877" s="340">
        <v>5</v>
      </c>
      <c r="H877" s="340">
        <v>26</v>
      </c>
      <c r="I877" s="491"/>
      <c r="J877" s="340"/>
      <c r="K877" s="340"/>
      <c r="L877" s="430">
        <f t="shared" si="137"/>
        <v>115</v>
      </c>
      <c r="M877" s="438">
        <f t="shared" si="138"/>
        <v>-2</v>
      </c>
    </row>
    <row r="878" spans="2:13">
      <c r="B878" s="1427"/>
      <c r="C878" s="1429"/>
      <c r="D878" s="640" t="s">
        <v>308</v>
      </c>
      <c r="E878" s="411">
        <v>75</v>
      </c>
      <c r="F878" s="336">
        <v>7</v>
      </c>
      <c r="G878" s="336">
        <v>5</v>
      </c>
      <c r="H878" s="336">
        <v>26</v>
      </c>
      <c r="I878" s="336"/>
      <c r="J878" s="336"/>
      <c r="K878" s="336"/>
      <c r="L878" s="429">
        <f t="shared" si="137"/>
        <v>113</v>
      </c>
      <c r="M878" s="374">
        <f t="shared" si="138"/>
        <v>1</v>
      </c>
    </row>
    <row r="879" spans="2:13" ht="17.25" thickBot="1">
      <c r="B879" s="1376"/>
      <c r="C879" s="1430"/>
      <c r="D879" s="330" t="s">
        <v>364</v>
      </c>
      <c r="E879" s="412">
        <f>E878-15</f>
        <v>60</v>
      </c>
      <c r="F879" s="332">
        <v>7</v>
      </c>
      <c r="G879" s="332">
        <v>5</v>
      </c>
      <c r="H879" s="332">
        <f>H877</f>
        <v>26</v>
      </c>
      <c r="I879" s="498"/>
      <c r="J879" s="332"/>
      <c r="K879" s="332"/>
      <c r="L879" s="431">
        <f t="shared" si="137"/>
        <v>98</v>
      </c>
      <c r="M879" s="440">
        <f t="shared" si="138"/>
        <v>-4</v>
      </c>
    </row>
    <row r="880" spans="2:13">
      <c r="B880" s="1375" t="s">
        <v>312</v>
      </c>
      <c r="C880" s="1408" t="s">
        <v>311</v>
      </c>
      <c r="D880" s="348" t="s">
        <v>405</v>
      </c>
      <c r="E880" s="413">
        <f>E881+2</f>
        <v>77</v>
      </c>
      <c r="F880" s="341"/>
      <c r="G880" s="341">
        <v>5</v>
      </c>
      <c r="H880" s="341">
        <v>26</v>
      </c>
      <c r="I880" s="465"/>
      <c r="J880" s="465"/>
      <c r="K880" s="635">
        <v>-5</v>
      </c>
      <c r="L880" s="634">
        <f t="shared" si="137"/>
        <v>103</v>
      </c>
      <c r="M880" s="443">
        <f t="shared" si="138"/>
        <v>-14</v>
      </c>
    </row>
    <row r="881" spans="2:13">
      <c r="B881" s="1427"/>
      <c r="C881" s="1429"/>
      <c r="D881" s="640" t="s">
        <v>308</v>
      </c>
      <c r="E881" s="411">
        <v>75</v>
      </c>
      <c r="F881" s="336"/>
      <c r="G881" s="336">
        <v>5</v>
      </c>
      <c r="H881" s="336">
        <v>26</v>
      </c>
      <c r="I881" s="336"/>
      <c r="J881" s="336"/>
      <c r="K881" s="483">
        <v>-5</v>
      </c>
      <c r="L881" s="429">
        <f t="shared" si="137"/>
        <v>101</v>
      </c>
      <c r="M881" s="374">
        <f t="shared" si="138"/>
        <v>-11</v>
      </c>
    </row>
    <row r="882" spans="2:13" ht="17.25" thickBot="1">
      <c r="B882" s="1427"/>
      <c r="C882" s="1409"/>
      <c r="D882" s="637" t="s">
        <v>364</v>
      </c>
      <c r="E882" s="412">
        <f>E881-15</f>
        <v>60</v>
      </c>
      <c r="F882" s="496"/>
      <c r="G882" s="496">
        <v>5</v>
      </c>
      <c r="H882" s="496">
        <f>H880</f>
        <v>26</v>
      </c>
      <c r="I882" s="465"/>
      <c r="J882" s="465"/>
      <c r="K882" s="635">
        <v>-5</v>
      </c>
      <c r="L882" s="634">
        <f t="shared" si="137"/>
        <v>86</v>
      </c>
      <c r="M882" s="443">
        <f t="shared" si="138"/>
        <v>-16</v>
      </c>
    </row>
    <row r="883" spans="2:13">
      <c r="B883" s="1427"/>
      <c r="C883" s="1428" t="s">
        <v>310</v>
      </c>
      <c r="D883" s="338" t="s">
        <v>405</v>
      </c>
      <c r="E883" s="413">
        <f>E884+2</f>
        <v>77</v>
      </c>
      <c r="F883" s="340"/>
      <c r="G883" s="340">
        <v>5</v>
      </c>
      <c r="H883" s="340">
        <v>26</v>
      </c>
      <c r="I883" s="491"/>
      <c r="J883" s="491"/>
      <c r="K883" s="492">
        <v>-5</v>
      </c>
      <c r="L883" s="493">
        <f t="shared" si="137"/>
        <v>103</v>
      </c>
      <c r="M883" s="438">
        <f t="shared" si="138"/>
        <v>-7</v>
      </c>
    </row>
    <row r="884" spans="2:13">
      <c r="B884" s="1427"/>
      <c r="C884" s="1429"/>
      <c r="D884" s="640" t="s">
        <v>308</v>
      </c>
      <c r="E884" s="411">
        <v>75</v>
      </c>
      <c r="F884" s="336"/>
      <c r="G884" s="336">
        <v>5</v>
      </c>
      <c r="H884" s="336">
        <v>26</v>
      </c>
      <c r="I884" s="336"/>
      <c r="J884" s="336"/>
      <c r="K884" s="483">
        <v>-5</v>
      </c>
      <c r="L884" s="641">
        <f t="shared" si="137"/>
        <v>101</v>
      </c>
      <c r="M884" s="374">
        <f t="shared" si="138"/>
        <v>-4</v>
      </c>
    </row>
    <row r="885" spans="2:13" ht="17.25" thickBot="1">
      <c r="B885" s="1376"/>
      <c r="C885" s="1430"/>
      <c r="D885" s="330" t="s">
        <v>364</v>
      </c>
      <c r="E885" s="412">
        <f>E884-15</f>
        <v>60</v>
      </c>
      <c r="F885" s="332"/>
      <c r="G885" s="332">
        <v>5</v>
      </c>
      <c r="H885" s="332">
        <f>H883</f>
        <v>26</v>
      </c>
      <c r="I885" s="498"/>
      <c r="J885" s="498"/>
      <c r="K885" s="500">
        <v>-5</v>
      </c>
      <c r="L885" s="495">
        <f t="shared" si="137"/>
        <v>86</v>
      </c>
      <c r="M885" s="440">
        <f t="shared" si="138"/>
        <v>-9</v>
      </c>
    </row>
    <row r="887" spans="2:13" ht="17.25" thickBot="1">
      <c r="B887" s="1440" t="s">
        <v>365</v>
      </c>
      <c r="C887" s="1440"/>
      <c r="D887" s="1440"/>
      <c r="E887" s="1440"/>
      <c r="F887" s="1440"/>
      <c r="G887" s="1440"/>
      <c r="H887" s="1440"/>
    </row>
    <row r="888" spans="2:13" ht="21" thickBot="1">
      <c r="B888" s="1431" t="s">
        <v>320</v>
      </c>
      <c r="C888" s="1432"/>
      <c r="D888" s="1433"/>
      <c r="E888" s="433" t="s">
        <v>319</v>
      </c>
      <c r="F888" s="354" t="s">
        <v>318</v>
      </c>
      <c r="G888" s="354" t="s">
        <v>317</v>
      </c>
      <c r="H888" s="354" t="s">
        <v>316</v>
      </c>
      <c r="I888" s="354" t="s">
        <v>409</v>
      </c>
      <c r="J888" s="460" t="s">
        <v>313</v>
      </c>
      <c r="K888" s="460" t="s">
        <v>432</v>
      </c>
      <c r="L888" s="460" t="s">
        <v>315</v>
      </c>
      <c r="M888" s="464" t="s">
        <v>410</v>
      </c>
    </row>
    <row r="889" spans="2:13">
      <c r="B889" s="1372" t="s">
        <v>313</v>
      </c>
      <c r="C889" s="1428" t="s">
        <v>311</v>
      </c>
      <c r="D889" s="338" t="s">
        <v>664</v>
      </c>
      <c r="E889" s="413">
        <v>60</v>
      </c>
      <c r="F889" s="340">
        <v>7</v>
      </c>
      <c r="G889" s="340">
        <v>5</v>
      </c>
      <c r="H889" s="491">
        <v>45</v>
      </c>
      <c r="I889" s="340">
        <v>5</v>
      </c>
      <c r="J889" s="340"/>
      <c r="K889" s="339"/>
      <c r="L889" s="340">
        <f t="shared" ref="L889:L900" si="139">SUM(E889:K889)</f>
        <v>122</v>
      </c>
      <c r="M889" s="462">
        <f t="shared" ref="M889:M900" si="140">L889-L903</f>
        <v>-2</v>
      </c>
    </row>
    <row r="890" spans="2:13">
      <c r="B890" s="1373"/>
      <c r="C890" s="1429"/>
      <c r="D890" s="334" t="s">
        <v>308</v>
      </c>
      <c r="E890" s="411">
        <v>55</v>
      </c>
      <c r="F890" s="336">
        <v>7</v>
      </c>
      <c r="G890" s="336">
        <v>5</v>
      </c>
      <c r="H890" s="336">
        <v>45</v>
      </c>
      <c r="I890" s="336">
        <v>5</v>
      </c>
      <c r="J890" s="336"/>
      <c r="K890" s="335"/>
      <c r="L890" s="429">
        <f t="shared" si="139"/>
        <v>117</v>
      </c>
      <c r="M890" s="462">
        <f t="shared" si="140"/>
        <v>-2</v>
      </c>
    </row>
    <row r="891" spans="2:13" ht="17.25" thickBot="1">
      <c r="B891" s="1373"/>
      <c r="C891" s="1430"/>
      <c r="D891" s="330" t="s">
        <v>437</v>
      </c>
      <c r="E891" s="412">
        <v>25</v>
      </c>
      <c r="F891" s="332">
        <v>7</v>
      </c>
      <c r="G891" s="332">
        <v>5</v>
      </c>
      <c r="H891" s="332">
        <v>20</v>
      </c>
      <c r="I891" s="332">
        <v>5</v>
      </c>
      <c r="J891" s="332"/>
      <c r="K891" s="331"/>
      <c r="L891" s="431">
        <f t="shared" si="139"/>
        <v>62</v>
      </c>
      <c r="M891" s="463">
        <f t="shared" si="140"/>
        <v>-47</v>
      </c>
    </row>
    <row r="892" spans="2:13">
      <c r="B892" s="1373"/>
      <c r="C892" s="1428" t="s">
        <v>310</v>
      </c>
      <c r="D892" s="338" t="s">
        <v>664</v>
      </c>
      <c r="E892" s="413">
        <v>45</v>
      </c>
      <c r="F892" s="340">
        <v>7</v>
      </c>
      <c r="G892" s="340">
        <v>5</v>
      </c>
      <c r="H892" s="491">
        <v>45</v>
      </c>
      <c r="I892" s="340">
        <v>5</v>
      </c>
      <c r="J892" s="496"/>
      <c r="K892" s="497"/>
      <c r="L892" s="430">
        <f t="shared" si="139"/>
        <v>107</v>
      </c>
      <c r="M892" s="461">
        <f t="shared" si="140"/>
        <v>-10</v>
      </c>
    </row>
    <row r="893" spans="2:13">
      <c r="B893" s="1373"/>
      <c r="C893" s="1429"/>
      <c r="D893" s="334" t="s">
        <v>308</v>
      </c>
      <c r="E893" s="411">
        <v>40</v>
      </c>
      <c r="F893" s="336">
        <v>7</v>
      </c>
      <c r="G893" s="336">
        <v>5</v>
      </c>
      <c r="H893" s="336">
        <v>45</v>
      </c>
      <c r="I893" s="336">
        <v>5</v>
      </c>
      <c r="J893" s="336"/>
      <c r="K893" s="336"/>
      <c r="L893" s="429">
        <f t="shared" si="139"/>
        <v>102</v>
      </c>
      <c r="M893" s="462">
        <f t="shared" si="140"/>
        <v>-10</v>
      </c>
    </row>
    <row r="894" spans="2:13" ht="17.25" thickBot="1">
      <c r="B894" s="1374"/>
      <c r="C894" s="1430"/>
      <c r="D894" s="330" t="s">
        <v>437</v>
      </c>
      <c r="E894" s="412">
        <v>10</v>
      </c>
      <c r="F894" s="332">
        <v>7</v>
      </c>
      <c r="G894" s="332">
        <v>5</v>
      </c>
      <c r="H894" s="332">
        <v>20</v>
      </c>
      <c r="I894" s="332">
        <v>5</v>
      </c>
      <c r="J894" s="498"/>
      <c r="K894" s="499"/>
      <c r="L894" s="431">
        <f t="shared" si="139"/>
        <v>47</v>
      </c>
      <c r="M894" s="463">
        <f t="shared" si="140"/>
        <v>-55</v>
      </c>
    </row>
    <row r="895" spans="2:13">
      <c r="B895" s="1434" t="s">
        <v>312</v>
      </c>
      <c r="C895" s="1428" t="s">
        <v>311</v>
      </c>
      <c r="D895" s="338" t="s">
        <v>664</v>
      </c>
      <c r="E895" s="638">
        <f t="shared" ref="E895:E900" si="141">E889</f>
        <v>60</v>
      </c>
      <c r="F895" s="340"/>
      <c r="G895" s="340">
        <v>5</v>
      </c>
      <c r="H895" s="491">
        <v>45</v>
      </c>
      <c r="I895" s="340">
        <v>5</v>
      </c>
      <c r="J895" s="340"/>
      <c r="K895" s="482"/>
      <c r="L895" s="430">
        <f t="shared" si="139"/>
        <v>115</v>
      </c>
      <c r="M895" s="461">
        <f t="shared" si="140"/>
        <v>-2</v>
      </c>
    </row>
    <row r="896" spans="2:13">
      <c r="B896" s="1435"/>
      <c r="C896" s="1429"/>
      <c r="D896" s="334" t="s">
        <v>308</v>
      </c>
      <c r="E896" s="411">
        <f t="shared" si="141"/>
        <v>55</v>
      </c>
      <c r="F896" s="336"/>
      <c r="G896" s="336">
        <v>5</v>
      </c>
      <c r="H896" s="336">
        <v>45</v>
      </c>
      <c r="I896" s="336">
        <v>5</v>
      </c>
      <c r="J896" s="336"/>
      <c r="K896" s="483"/>
      <c r="L896" s="429">
        <f t="shared" si="139"/>
        <v>110</v>
      </c>
      <c r="M896" s="462">
        <f t="shared" si="140"/>
        <v>-2</v>
      </c>
    </row>
    <row r="897" spans="2:13" ht="17.25" thickBot="1">
      <c r="B897" s="1435"/>
      <c r="C897" s="1430"/>
      <c r="D897" s="330" t="s">
        <v>437</v>
      </c>
      <c r="E897" s="410">
        <f t="shared" si="141"/>
        <v>25</v>
      </c>
      <c r="F897" s="332"/>
      <c r="G897" s="332">
        <v>5</v>
      </c>
      <c r="H897" s="332">
        <v>20</v>
      </c>
      <c r="I897" s="332">
        <v>5</v>
      </c>
      <c r="J897" s="332"/>
      <c r="K897" s="484"/>
      <c r="L897" s="431">
        <f t="shared" si="139"/>
        <v>55</v>
      </c>
      <c r="M897" s="463">
        <f t="shared" si="140"/>
        <v>-47</v>
      </c>
    </row>
    <row r="898" spans="2:13">
      <c r="B898" s="1435"/>
      <c r="C898" s="1428" t="s">
        <v>310</v>
      </c>
      <c r="D898" s="338" t="s">
        <v>664</v>
      </c>
      <c r="E898" s="638">
        <f t="shared" si="141"/>
        <v>45</v>
      </c>
      <c r="F898" s="340"/>
      <c r="G898" s="340">
        <v>5</v>
      </c>
      <c r="H898" s="491">
        <v>45</v>
      </c>
      <c r="I898" s="340">
        <v>5</v>
      </c>
      <c r="J898" s="340"/>
      <c r="K898" s="482"/>
      <c r="L898" s="430">
        <f t="shared" si="139"/>
        <v>100</v>
      </c>
      <c r="M898" s="461">
        <f t="shared" si="140"/>
        <v>-10</v>
      </c>
    </row>
    <row r="899" spans="2:13">
      <c r="B899" s="1435"/>
      <c r="C899" s="1429"/>
      <c r="D899" s="334" t="s">
        <v>308</v>
      </c>
      <c r="E899" s="411">
        <f t="shared" si="141"/>
        <v>40</v>
      </c>
      <c r="F899" s="336"/>
      <c r="G899" s="336">
        <v>5</v>
      </c>
      <c r="H899" s="336">
        <v>45</v>
      </c>
      <c r="I899" s="336">
        <v>5</v>
      </c>
      <c r="J899" s="336"/>
      <c r="K899" s="483"/>
      <c r="L899" s="641">
        <f t="shared" si="139"/>
        <v>95</v>
      </c>
      <c r="M899" s="462">
        <f t="shared" si="140"/>
        <v>-10</v>
      </c>
    </row>
    <row r="900" spans="2:13" ht="17.25" thickBot="1">
      <c r="B900" s="1436"/>
      <c r="C900" s="1430"/>
      <c r="D900" s="330" t="s">
        <v>437</v>
      </c>
      <c r="E900" s="639">
        <f t="shared" si="141"/>
        <v>10</v>
      </c>
      <c r="F900" s="332"/>
      <c r="G900" s="332">
        <v>5</v>
      </c>
      <c r="H900" s="332">
        <v>20</v>
      </c>
      <c r="I900" s="332">
        <v>5</v>
      </c>
      <c r="J900" s="332"/>
      <c r="K900" s="484"/>
      <c r="L900" s="431">
        <f t="shared" si="139"/>
        <v>40</v>
      </c>
      <c r="M900" s="463">
        <f t="shared" si="140"/>
        <v>-55</v>
      </c>
    </row>
    <row r="901" spans="2:13" ht="17.25" thickBot="1"/>
    <row r="902" spans="2:13" ht="21" thickBot="1">
      <c r="B902" s="1437" t="s">
        <v>404</v>
      </c>
      <c r="C902" s="1438"/>
      <c r="D902" s="1439"/>
      <c r="E902" s="433" t="s">
        <v>319</v>
      </c>
      <c r="F902" s="354" t="s">
        <v>318</v>
      </c>
      <c r="G902" s="354" t="s">
        <v>317</v>
      </c>
      <c r="H902" s="354" t="s">
        <v>406</v>
      </c>
      <c r="I902" s="466" t="s">
        <v>431</v>
      </c>
      <c r="J902" s="354" t="s">
        <v>665</v>
      </c>
      <c r="K902" s="460" t="s">
        <v>432</v>
      </c>
      <c r="L902" s="354" t="s">
        <v>315</v>
      </c>
      <c r="M902" s="435" t="s">
        <v>416</v>
      </c>
    </row>
    <row r="903" spans="2:13">
      <c r="B903" s="1434" t="s">
        <v>313</v>
      </c>
      <c r="C903" s="1428" t="s">
        <v>311</v>
      </c>
      <c r="D903" s="338" t="s">
        <v>664</v>
      </c>
      <c r="E903" s="413">
        <v>119</v>
      </c>
      <c r="F903" s="340">
        <v>7</v>
      </c>
      <c r="G903" s="340">
        <v>5</v>
      </c>
      <c r="H903" s="491">
        <v>-7</v>
      </c>
      <c r="I903" s="491"/>
      <c r="J903" s="340"/>
      <c r="K903" s="340"/>
      <c r="L903" s="340">
        <f>SUM(E903:K903)</f>
        <v>124</v>
      </c>
      <c r="M903" s="438">
        <f>L903-L874</f>
        <v>9</v>
      </c>
    </row>
    <row r="904" spans="2:13">
      <c r="B904" s="1435"/>
      <c r="C904" s="1429"/>
      <c r="D904" s="334" t="s">
        <v>308</v>
      </c>
      <c r="E904" s="411">
        <v>119</v>
      </c>
      <c r="F904" s="336">
        <v>7</v>
      </c>
      <c r="G904" s="336">
        <v>5</v>
      </c>
      <c r="H904" s="336">
        <v>-7</v>
      </c>
      <c r="I904" s="336"/>
      <c r="J904" s="336">
        <v>-5</v>
      </c>
      <c r="K904" s="336"/>
      <c r="L904" s="336">
        <f t="shared" ref="L904:L914" si="142">SUM(E904:K904)</f>
        <v>119</v>
      </c>
      <c r="M904" s="374">
        <f t="shared" ref="M904:M914" si="143">L904-L875</f>
        <v>6</v>
      </c>
    </row>
    <row r="905" spans="2:13" ht="17.25" thickBot="1">
      <c r="B905" s="1435"/>
      <c r="C905" s="1430"/>
      <c r="D905" s="330" t="s">
        <v>438</v>
      </c>
      <c r="E905" s="636">
        <v>119</v>
      </c>
      <c r="F905" s="332">
        <v>7</v>
      </c>
      <c r="G905" s="332">
        <v>5</v>
      </c>
      <c r="H905" s="341">
        <v>-7</v>
      </c>
      <c r="I905" s="341"/>
      <c r="J905" s="332">
        <v>-15</v>
      </c>
      <c r="K905" s="332"/>
      <c r="L905" s="332">
        <f t="shared" si="142"/>
        <v>109</v>
      </c>
      <c r="M905" s="443">
        <f t="shared" si="143"/>
        <v>11</v>
      </c>
    </row>
    <row r="906" spans="2:13">
      <c r="B906" s="1435"/>
      <c r="C906" s="1428" t="s">
        <v>310</v>
      </c>
      <c r="D906" s="338" t="s">
        <v>664</v>
      </c>
      <c r="E906" s="413">
        <v>112</v>
      </c>
      <c r="F906" s="340">
        <v>7</v>
      </c>
      <c r="G906" s="340">
        <v>5</v>
      </c>
      <c r="H906" s="491">
        <v>-7</v>
      </c>
      <c r="I906" s="491"/>
      <c r="J906" s="340"/>
      <c r="K906" s="340"/>
      <c r="L906" s="340">
        <f t="shared" si="142"/>
        <v>117</v>
      </c>
      <c r="M906" s="438">
        <f t="shared" si="143"/>
        <v>2</v>
      </c>
    </row>
    <row r="907" spans="2:13">
      <c r="B907" s="1435"/>
      <c r="C907" s="1429"/>
      <c r="D907" s="334" t="s">
        <v>308</v>
      </c>
      <c r="E907" s="411">
        <v>112</v>
      </c>
      <c r="F907" s="336">
        <v>7</v>
      </c>
      <c r="G907" s="336">
        <v>5</v>
      </c>
      <c r="H907" s="336">
        <v>-7</v>
      </c>
      <c r="I907" s="336"/>
      <c r="J907" s="336">
        <v>-5</v>
      </c>
      <c r="K907" s="336"/>
      <c r="L907" s="336">
        <f t="shared" si="142"/>
        <v>112</v>
      </c>
      <c r="M907" s="374">
        <f t="shared" si="143"/>
        <v>-1</v>
      </c>
    </row>
    <row r="908" spans="2:13" ht="17.25" thickBot="1">
      <c r="B908" s="1436"/>
      <c r="C908" s="1409"/>
      <c r="D908" s="637" t="s">
        <v>438</v>
      </c>
      <c r="E908" s="636">
        <v>112</v>
      </c>
      <c r="F908" s="496">
        <v>7</v>
      </c>
      <c r="G908" s="496">
        <v>5</v>
      </c>
      <c r="H908" s="341">
        <v>-7</v>
      </c>
      <c r="I908" s="465"/>
      <c r="J908" s="496">
        <v>-15</v>
      </c>
      <c r="K908" s="496"/>
      <c r="L908" s="496">
        <f t="shared" si="142"/>
        <v>102</v>
      </c>
      <c r="M908" s="443">
        <f t="shared" si="143"/>
        <v>4</v>
      </c>
    </row>
    <row r="909" spans="2:13">
      <c r="B909" s="1426" t="s">
        <v>312</v>
      </c>
      <c r="C909" s="1428" t="s">
        <v>311</v>
      </c>
      <c r="D909" s="338" t="s">
        <v>664</v>
      </c>
      <c r="E909" s="413">
        <f t="shared" ref="E909:E914" si="144">E903</f>
        <v>119</v>
      </c>
      <c r="F909" s="340"/>
      <c r="G909" s="340">
        <v>5</v>
      </c>
      <c r="H909" s="491">
        <v>-7</v>
      </c>
      <c r="I909" s="340"/>
      <c r="J909" s="340"/>
      <c r="K909" s="482"/>
      <c r="L909" s="340">
        <f t="shared" si="142"/>
        <v>117</v>
      </c>
      <c r="M909" s="367">
        <f t="shared" si="143"/>
        <v>14</v>
      </c>
    </row>
    <row r="910" spans="2:13">
      <c r="B910" s="1427"/>
      <c r="C910" s="1429"/>
      <c r="D910" s="334" t="s">
        <v>308</v>
      </c>
      <c r="E910" s="411">
        <f t="shared" si="144"/>
        <v>119</v>
      </c>
      <c r="F910" s="336"/>
      <c r="G910" s="336">
        <v>5</v>
      </c>
      <c r="H910" s="336">
        <v>-7</v>
      </c>
      <c r="I910" s="336"/>
      <c r="J910" s="336">
        <v>-5</v>
      </c>
      <c r="K910" s="483"/>
      <c r="L910" s="336">
        <f t="shared" si="142"/>
        <v>112</v>
      </c>
      <c r="M910" s="374">
        <f t="shared" si="143"/>
        <v>11</v>
      </c>
    </row>
    <row r="911" spans="2:13" ht="17.25" thickBot="1">
      <c r="B911" s="1427"/>
      <c r="C911" s="1409"/>
      <c r="D911" s="637" t="s">
        <v>438</v>
      </c>
      <c r="E911" s="636">
        <f>E910</f>
        <v>119</v>
      </c>
      <c r="F911" s="496"/>
      <c r="G911" s="496">
        <v>5</v>
      </c>
      <c r="H911" s="341">
        <v>-7</v>
      </c>
      <c r="I911" s="496"/>
      <c r="J911" s="496">
        <v>-15</v>
      </c>
      <c r="K911" s="502"/>
      <c r="L911" s="496">
        <f t="shared" si="142"/>
        <v>102</v>
      </c>
      <c r="M911" s="503">
        <f t="shared" si="143"/>
        <v>16</v>
      </c>
    </row>
    <row r="912" spans="2:13">
      <c r="B912" s="1427"/>
      <c r="C912" s="1428" t="s">
        <v>310</v>
      </c>
      <c r="D912" s="338" t="s">
        <v>664</v>
      </c>
      <c r="E912" s="413">
        <f t="shared" si="144"/>
        <v>112</v>
      </c>
      <c r="F912" s="340"/>
      <c r="G912" s="340">
        <v>5</v>
      </c>
      <c r="H912" s="491">
        <v>-7</v>
      </c>
      <c r="I912" s="340"/>
      <c r="J912" s="340"/>
      <c r="K912" s="482"/>
      <c r="L912" s="340">
        <f t="shared" si="142"/>
        <v>110</v>
      </c>
      <c r="M912" s="367">
        <f t="shared" si="143"/>
        <v>7</v>
      </c>
    </row>
    <row r="913" spans="2:13">
      <c r="B913" s="1427"/>
      <c r="C913" s="1429"/>
      <c r="D913" s="334" t="s">
        <v>308</v>
      </c>
      <c r="E913" s="411">
        <f t="shared" si="144"/>
        <v>112</v>
      </c>
      <c r="F913" s="336"/>
      <c r="G913" s="336">
        <v>5</v>
      </c>
      <c r="H913" s="336">
        <v>-7</v>
      </c>
      <c r="I913" s="336"/>
      <c r="J913" s="336">
        <v>-5</v>
      </c>
      <c r="K913" s="483"/>
      <c r="L913" s="641">
        <f t="shared" si="142"/>
        <v>105</v>
      </c>
      <c r="M913" s="374">
        <f t="shared" si="143"/>
        <v>4</v>
      </c>
    </row>
    <row r="914" spans="2:13" ht="17.25" thickBot="1">
      <c r="B914" s="1376"/>
      <c r="C914" s="1430"/>
      <c r="D914" s="330" t="s">
        <v>438</v>
      </c>
      <c r="E914" s="411">
        <f t="shared" si="144"/>
        <v>112</v>
      </c>
      <c r="F914" s="332"/>
      <c r="G914" s="332">
        <v>5</v>
      </c>
      <c r="H914" s="498">
        <v>-7</v>
      </c>
      <c r="I914" s="332"/>
      <c r="J914" s="332">
        <v>-15</v>
      </c>
      <c r="K914" s="484"/>
      <c r="L914" s="332">
        <f t="shared" si="142"/>
        <v>95</v>
      </c>
      <c r="M914" s="501">
        <f t="shared" si="143"/>
        <v>9</v>
      </c>
    </row>
    <row r="917" spans="2:13" ht="17.25" thickBot="1">
      <c r="B917" s="363" t="s">
        <v>677</v>
      </c>
      <c r="C917" s="1440"/>
      <c r="D917" s="1440"/>
      <c r="E917" s="1440"/>
      <c r="F917" s="1440"/>
      <c r="G917" s="1440"/>
      <c r="H917" s="1440"/>
      <c r="I917" s="1440"/>
    </row>
    <row r="918" spans="2:13" ht="21" thickBot="1">
      <c r="B918" s="1441" t="s">
        <v>322</v>
      </c>
      <c r="C918" s="1442"/>
      <c r="D918" s="1443"/>
      <c r="E918" s="427" t="s">
        <v>319</v>
      </c>
      <c r="F918" s="371" t="s">
        <v>318</v>
      </c>
      <c r="G918" s="371" t="s">
        <v>317</v>
      </c>
      <c r="H918" s="371" t="s">
        <v>316</v>
      </c>
      <c r="I918" s="371" t="s">
        <v>409</v>
      </c>
      <c r="J918" s="354" t="s">
        <v>665</v>
      </c>
      <c r="K918" s="432" t="s">
        <v>432</v>
      </c>
      <c r="L918" s="371" t="s">
        <v>315</v>
      </c>
      <c r="M918" s="434" t="s">
        <v>410</v>
      </c>
    </row>
    <row r="919" spans="2:13" ht="17.25" thickBot="1">
      <c r="B919" s="1426" t="s">
        <v>313</v>
      </c>
      <c r="C919" s="1428" t="s">
        <v>311</v>
      </c>
      <c r="D919" s="338" t="s">
        <v>664</v>
      </c>
      <c r="E919" s="413">
        <v>90</v>
      </c>
      <c r="F919" s="340">
        <v>7</v>
      </c>
      <c r="G919" s="340">
        <v>5</v>
      </c>
      <c r="H919" s="340">
        <v>26</v>
      </c>
      <c r="I919" s="491"/>
      <c r="J919" s="340"/>
      <c r="K919" s="340"/>
      <c r="L919" s="430">
        <f>SUM(E919:K919)</f>
        <v>128</v>
      </c>
      <c r="M919" s="438">
        <f>L919-L948</f>
        <v>4</v>
      </c>
    </row>
    <row r="920" spans="2:13" ht="17.25" thickBot="1">
      <c r="B920" s="1427"/>
      <c r="C920" s="1429"/>
      <c r="D920" s="640" t="s">
        <v>308</v>
      </c>
      <c r="E920" s="413">
        <v>90</v>
      </c>
      <c r="F920" s="336">
        <v>7</v>
      </c>
      <c r="G920" s="336">
        <v>5</v>
      </c>
      <c r="H920" s="336">
        <v>26</v>
      </c>
      <c r="I920" s="336"/>
      <c r="J920" s="336">
        <v>-5</v>
      </c>
      <c r="K920" s="336"/>
      <c r="L920" s="429">
        <f t="shared" ref="L920:L930" si="145">SUM(E920:K920)</f>
        <v>123</v>
      </c>
      <c r="M920" s="374">
        <f t="shared" ref="M920:M930" si="146">L920-L949</f>
        <v>4</v>
      </c>
    </row>
    <row r="921" spans="2:13" ht="17.25" thickBot="1">
      <c r="B921" s="1427"/>
      <c r="C921" s="1430"/>
      <c r="D921" s="330" t="s">
        <v>364</v>
      </c>
      <c r="E921" s="413">
        <v>90</v>
      </c>
      <c r="F921" s="332">
        <v>7</v>
      </c>
      <c r="G921" s="332">
        <v>5</v>
      </c>
      <c r="H921" s="332">
        <f>H919</f>
        <v>26</v>
      </c>
      <c r="I921" s="498"/>
      <c r="J921" s="332">
        <v>-15</v>
      </c>
      <c r="K921" s="332"/>
      <c r="L921" s="431">
        <f t="shared" si="145"/>
        <v>113</v>
      </c>
      <c r="M921" s="440">
        <f t="shared" si="146"/>
        <v>4</v>
      </c>
    </row>
    <row r="922" spans="2:13" ht="17.25" thickBot="1">
      <c r="B922" s="1427"/>
      <c r="C922" s="1428" t="s">
        <v>310</v>
      </c>
      <c r="D922" s="338" t="s">
        <v>664</v>
      </c>
      <c r="E922" s="413">
        <v>79</v>
      </c>
      <c r="F922" s="340">
        <v>7</v>
      </c>
      <c r="G922" s="340">
        <v>5</v>
      </c>
      <c r="H922" s="340">
        <v>26</v>
      </c>
      <c r="I922" s="491"/>
      <c r="J922" s="340"/>
      <c r="K922" s="340"/>
      <c r="L922" s="430">
        <f t="shared" si="145"/>
        <v>117</v>
      </c>
      <c r="M922" s="438">
        <f t="shared" si="146"/>
        <v>0</v>
      </c>
    </row>
    <row r="923" spans="2:13" ht="17.25" thickBot="1">
      <c r="B923" s="1427"/>
      <c r="C923" s="1429"/>
      <c r="D923" s="640" t="s">
        <v>308</v>
      </c>
      <c r="E923" s="413">
        <v>79</v>
      </c>
      <c r="F923" s="336">
        <v>7</v>
      </c>
      <c r="G923" s="336">
        <v>5</v>
      </c>
      <c r="H923" s="336">
        <v>26</v>
      </c>
      <c r="I923" s="336"/>
      <c r="J923" s="336">
        <v>-5</v>
      </c>
      <c r="K923" s="336"/>
      <c r="L923" s="429">
        <f t="shared" si="145"/>
        <v>112</v>
      </c>
      <c r="M923" s="374">
        <f t="shared" si="146"/>
        <v>0</v>
      </c>
    </row>
    <row r="924" spans="2:13" ht="17.25" thickBot="1">
      <c r="B924" s="1376"/>
      <c r="C924" s="1430"/>
      <c r="D924" s="330" t="s">
        <v>364</v>
      </c>
      <c r="E924" s="413">
        <v>79</v>
      </c>
      <c r="F924" s="332">
        <v>7</v>
      </c>
      <c r="G924" s="332">
        <v>5</v>
      </c>
      <c r="H924" s="332">
        <f>H922</f>
        <v>26</v>
      </c>
      <c r="I924" s="498"/>
      <c r="J924" s="496">
        <v>-15</v>
      </c>
      <c r="K924" s="332"/>
      <c r="L924" s="431">
        <f t="shared" si="145"/>
        <v>102</v>
      </c>
      <c r="M924" s="440">
        <f t="shared" si="146"/>
        <v>0</v>
      </c>
    </row>
    <row r="925" spans="2:13" ht="17.25" thickBot="1">
      <c r="B925" s="1375" t="s">
        <v>312</v>
      </c>
      <c r="C925" s="1408" t="s">
        <v>311</v>
      </c>
      <c r="D925" s="338" t="s">
        <v>664</v>
      </c>
      <c r="E925" s="413">
        <v>90</v>
      </c>
      <c r="F925" s="341"/>
      <c r="G925" s="341">
        <v>5</v>
      </c>
      <c r="H925" s="341">
        <v>26</v>
      </c>
      <c r="I925" s="465"/>
      <c r="J925" s="340"/>
      <c r="K925" s="635">
        <v>-5</v>
      </c>
      <c r="L925" s="634">
        <f t="shared" si="145"/>
        <v>116</v>
      </c>
      <c r="M925" s="443">
        <f t="shared" si="146"/>
        <v>-1</v>
      </c>
    </row>
    <row r="926" spans="2:13" ht="17.25" thickBot="1">
      <c r="B926" s="1427"/>
      <c r="C926" s="1429"/>
      <c r="D926" s="640" t="s">
        <v>308</v>
      </c>
      <c r="E926" s="413">
        <v>90</v>
      </c>
      <c r="F926" s="336"/>
      <c r="G926" s="336">
        <v>5</v>
      </c>
      <c r="H926" s="336">
        <v>26</v>
      </c>
      <c r="I926" s="336"/>
      <c r="J926" s="336">
        <v>-5</v>
      </c>
      <c r="K926" s="483">
        <v>-5</v>
      </c>
      <c r="L926" s="429">
        <f t="shared" si="145"/>
        <v>111</v>
      </c>
      <c r="M926" s="374">
        <f t="shared" si="146"/>
        <v>-1</v>
      </c>
    </row>
    <row r="927" spans="2:13" ht="17.25" thickBot="1">
      <c r="B927" s="1427"/>
      <c r="C927" s="1409"/>
      <c r="D927" s="637" t="s">
        <v>364</v>
      </c>
      <c r="E927" s="413">
        <v>90</v>
      </c>
      <c r="F927" s="496"/>
      <c r="G927" s="496">
        <v>5</v>
      </c>
      <c r="H927" s="496">
        <f>H925</f>
        <v>26</v>
      </c>
      <c r="I927" s="465"/>
      <c r="J927" s="496">
        <v>-15</v>
      </c>
      <c r="K927" s="635">
        <v>-5</v>
      </c>
      <c r="L927" s="634">
        <f t="shared" si="145"/>
        <v>101</v>
      </c>
      <c r="M927" s="443">
        <f t="shared" si="146"/>
        <v>-1</v>
      </c>
    </row>
    <row r="928" spans="2:13" ht="17.25" thickBot="1">
      <c r="B928" s="1427"/>
      <c r="C928" s="1428" t="s">
        <v>310</v>
      </c>
      <c r="D928" s="338" t="s">
        <v>664</v>
      </c>
      <c r="E928" s="413">
        <v>79</v>
      </c>
      <c r="F928" s="340"/>
      <c r="G928" s="340">
        <v>5</v>
      </c>
      <c r="H928" s="340">
        <v>26</v>
      </c>
      <c r="I928" s="491"/>
      <c r="J928" s="340"/>
      <c r="K928" s="492">
        <v>-5</v>
      </c>
      <c r="L928" s="493">
        <f t="shared" si="145"/>
        <v>105</v>
      </c>
      <c r="M928" s="438">
        <f t="shared" si="146"/>
        <v>-5</v>
      </c>
    </row>
    <row r="929" spans="2:13" ht="17.25" thickBot="1">
      <c r="B929" s="1427"/>
      <c r="C929" s="1429"/>
      <c r="D929" s="640" t="s">
        <v>308</v>
      </c>
      <c r="E929" s="413">
        <v>79</v>
      </c>
      <c r="F929" s="336"/>
      <c r="G929" s="336">
        <v>5</v>
      </c>
      <c r="H929" s="336">
        <v>26</v>
      </c>
      <c r="I929" s="336"/>
      <c r="J929" s="336">
        <v>-5</v>
      </c>
      <c r="K929" s="483">
        <v>-5</v>
      </c>
      <c r="L929" s="641">
        <f t="shared" si="145"/>
        <v>100</v>
      </c>
      <c r="M929" s="374">
        <f t="shared" si="146"/>
        <v>-5</v>
      </c>
    </row>
    <row r="930" spans="2:13" ht="17.25" thickBot="1">
      <c r="B930" s="1376"/>
      <c r="C930" s="1430"/>
      <c r="D930" s="330" t="s">
        <v>364</v>
      </c>
      <c r="E930" s="413">
        <v>79</v>
      </c>
      <c r="F930" s="332"/>
      <c r="G930" s="332">
        <v>5</v>
      </c>
      <c r="H930" s="332">
        <f>H928</f>
        <v>26</v>
      </c>
      <c r="I930" s="498"/>
      <c r="J930" s="332">
        <v>-15</v>
      </c>
      <c r="K930" s="500">
        <v>-5</v>
      </c>
      <c r="L930" s="495">
        <f t="shared" si="145"/>
        <v>90</v>
      </c>
      <c r="M930" s="440">
        <f t="shared" si="146"/>
        <v>-5</v>
      </c>
    </row>
    <row r="932" spans="2:13" ht="17.25" thickBot="1">
      <c r="B932" s="1440" t="s">
        <v>365</v>
      </c>
      <c r="C932" s="1440"/>
      <c r="D932" s="1440"/>
      <c r="E932" s="1440"/>
      <c r="F932" s="1440"/>
      <c r="G932" s="1440"/>
      <c r="H932" s="1440"/>
    </row>
    <row r="933" spans="2:13" ht="21" thickBot="1">
      <c r="B933" s="1431" t="s">
        <v>320</v>
      </c>
      <c r="C933" s="1432"/>
      <c r="D933" s="1433"/>
      <c r="E933" s="433" t="s">
        <v>319</v>
      </c>
      <c r="F933" s="354" t="s">
        <v>318</v>
      </c>
      <c r="G933" s="354" t="s">
        <v>317</v>
      </c>
      <c r="H933" s="354" t="s">
        <v>316</v>
      </c>
      <c r="I933" s="354" t="s">
        <v>409</v>
      </c>
      <c r="J933" s="460" t="s">
        <v>313</v>
      </c>
      <c r="K933" s="460" t="s">
        <v>432</v>
      </c>
      <c r="L933" s="460" t="s">
        <v>315</v>
      </c>
      <c r="M933" s="464" t="s">
        <v>410</v>
      </c>
    </row>
    <row r="934" spans="2:13">
      <c r="B934" s="1372" t="s">
        <v>313</v>
      </c>
      <c r="C934" s="1428" t="s">
        <v>311</v>
      </c>
      <c r="D934" s="338" t="s">
        <v>664</v>
      </c>
      <c r="E934" s="413">
        <v>60</v>
      </c>
      <c r="F934" s="340">
        <v>7</v>
      </c>
      <c r="G934" s="340">
        <v>5</v>
      </c>
      <c r="H934" s="491">
        <v>45</v>
      </c>
      <c r="I934" s="340">
        <v>5</v>
      </c>
      <c r="J934" s="340"/>
      <c r="K934" s="339"/>
      <c r="L934" s="340">
        <f t="shared" ref="L934:L945" si="147">SUM(E934:K934)</f>
        <v>122</v>
      </c>
      <c r="M934" s="462">
        <f t="shared" ref="M934:M945" si="148">L934-L948</f>
        <v>-2</v>
      </c>
    </row>
    <row r="935" spans="2:13">
      <c r="B935" s="1373"/>
      <c r="C935" s="1429"/>
      <c r="D935" s="334" t="s">
        <v>308</v>
      </c>
      <c r="E935" s="411">
        <v>55</v>
      </c>
      <c r="F935" s="336">
        <v>7</v>
      </c>
      <c r="G935" s="336">
        <v>5</v>
      </c>
      <c r="H935" s="336">
        <v>45</v>
      </c>
      <c r="I935" s="336">
        <v>5</v>
      </c>
      <c r="J935" s="336"/>
      <c r="K935" s="335"/>
      <c r="L935" s="429">
        <f t="shared" si="147"/>
        <v>117</v>
      </c>
      <c r="M935" s="462">
        <f t="shared" si="148"/>
        <v>-2</v>
      </c>
    </row>
    <row r="936" spans="2:13" ht="17.25" thickBot="1">
      <c r="B936" s="1373"/>
      <c r="C936" s="1430"/>
      <c r="D936" s="330" t="s">
        <v>437</v>
      </c>
      <c r="E936" s="412">
        <v>25</v>
      </c>
      <c r="F936" s="332">
        <v>7</v>
      </c>
      <c r="G936" s="332">
        <v>5</v>
      </c>
      <c r="H936" s="332">
        <v>20</v>
      </c>
      <c r="I936" s="332">
        <v>5</v>
      </c>
      <c r="J936" s="332"/>
      <c r="K936" s="331"/>
      <c r="L936" s="431">
        <f t="shared" si="147"/>
        <v>62</v>
      </c>
      <c r="M936" s="463">
        <f t="shared" si="148"/>
        <v>-47</v>
      </c>
    </row>
    <row r="937" spans="2:13">
      <c r="B937" s="1373"/>
      <c r="C937" s="1428" t="s">
        <v>310</v>
      </c>
      <c r="D937" s="338" t="s">
        <v>664</v>
      </c>
      <c r="E937" s="413">
        <v>45</v>
      </c>
      <c r="F937" s="340">
        <v>7</v>
      </c>
      <c r="G937" s="340">
        <v>5</v>
      </c>
      <c r="H937" s="491">
        <v>45</v>
      </c>
      <c r="I937" s="340">
        <v>5</v>
      </c>
      <c r="J937" s="496"/>
      <c r="K937" s="497"/>
      <c r="L937" s="430">
        <f t="shared" si="147"/>
        <v>107</v>
      </c>
      <c r="M937" s="461">
        <f t="shared" si="148"/>
        <v>-10</v>
      </c>
    </row>
    <row r="938" spans="2:13">
      <c r="B938" s="1373"/>
      <c r="C938" s="1429"/>
      <c r="D938" s="334" t="s">
        <v>308</v>
      </c>
      <c r="E938" s="411">
        <v>40</v>
      </c>
      <c r="F938" s="336">
        <v>7</v>
      </c>
      <c r="G938" s="336">
        <v>5</v>
      </c>
      <c r="H938" s="336">
        <v>45</v>
      </c>
      <c r="I938" s="336">
        <v>5</v>
      </c>
      <c r="J938" s="336"/>
      <c r="K938" s="336"/>
      <c r="L938" s="429">
        <f t="shared" si="147"/>
        <v>102</v>
      </c>
      <c r="M938" s="462">
        <f t="shared" si="148"/>
        <v>-10</v>
      </c>
    </row>
    <row r="939" spans="2:13" ht="17.25" thickBot="1">
      <c r="B939" s="1374"/>
      <c r="C939" s="1430"/>
      <c r="D939" s="330" t="s">
        <v>437</v>
      </c>
      <c r="E939" s="412">
        <v>10</v>
      </c>
      <c r="F939" s="332">
        <v>7</v>
      </c>
      <c r="G939" s="332">
        <v>5</v>
      </c>
      <c r="H939" s="332">
        <v>20</v>
      </c>
      <c r="I939" s="332">
        <v>5</v>
      </c>
      <c r="J939" s="498"/>
      <c r="K939" s="499"/>
      <c r="L939" s="431">
        <f t="shared" si="147"/>
        <v>47</v>
      </c>
      <c r="M939" s="463">
        <f t="shared" si="148"/>
        <v>-55</v>
      </c>
    </row>
    <row r="940" spans="2:13">
      <c r="B940" s="1434" t="s">
        <v>312</v>
      </c>
      <c r="C940" s="1428" t="s">
        <v>311</v>
      </c>
      <c r="D940" s="338" t="s">
        <v>664</v>
      </c>
      <c r="E940" s="638">
        <f t="shared" ref="E940:E945" si="149">E934</f>
        <v>60</v>
      </c>
      <c r="F940" s="340"/>
      <c r="G940" s="340">
        <v>5</v>
      </c>
      <c r="H940" s="491">
        <v>45</v>
      </c>
      <c r="I940" s="340">
        <v>5</v>
      </c>
      <c r="J940" s="340"/>
      <c r="K940" s="482"/>
      <c r="L940" s="430">
        <f t="shared" si="147"/>
        <v>115</v>
      </c>
      <c r="M940" s="461">
        <f t="shared" si="148"/>
        <v>-2</v>
      </c>
    </row>
    <row r="941" spans="2:13">
      <c r="B941" s="1435"/>
      <c r="C941" s="1429"/>
      <c r="D941" s="334" t="s">
        <v>308</v>
      </c>
      <c r="E941" s="411">
        <f t="shared" si="149"/>
        <v>55</v>
      </c>
      <c r="F941" s="336"/>
      <c r="G941" s="336">
        <v>5</v>
      </c>
      <c r="H941" s="336">
        <v>45</v>
      </c>
      <c r="I941" s="336">
        <v>5</v>
      </c>
      <c r="J941" s="336"/>
      <c r="K941" s="483"/>
      <c r="L941" s="429">
        <f t="shared" si="147"/>
        <v>110</v>
      </c>
      <c r="M941" s="462">
        <f t="shared" si="148"/>
        <v>-2</v>
      </c>
    </row>
    <row r="942" spans="2:13" ht="17.25" thickBot="1">
      <c r="B942" s="1435"/>
      <c r="C942" s="1430"/>
      <c r="D942" s="330" t="s">
        <v>437</v>
      </c>
      <c r="E942" s="410">
        <f t="shared" si="149"/>
        <v>25</v>
      </c>
      <c r="F942" s="332"/>
      <c r="G942" s="332">
        <v>5</v>
      </c>
      <c r="H942" s="332">
        <v>20</v>
      </c>
      <c r="I942" s="332">
        <v>5</v>
      </c>
      <c r="J942" s="332"/>
      <c r="K942" s="484"/>
      <c r="L942" s="431">
        <f t="shared" si="147"/>
        <v>55</v>
      </c>
      <c r="M942" s="463">
        <f t="shared" si="148"/>
        <v>-47</v>
      </c>
    </row>
    <row r="943" spans="2:13">
      <c r="B943" s="1435"/>
      <c r="C943" s="1428" t="s">
        <v>310</v>
      </c>
      <c r="D943" s="338" t="s">
        <v>664</v>
      </c>
      <c r="E943" s="638">
        <f t="shared" si="149"/>
        <v>45</v>
      </c>
      <c r="F943" s="340"/>
      <c r="G943" s="340">
        <v>5</v>
      </c>
      <c r="H943" s="491">
        <v>45</v>
      </c>
      <c r="I943" s="340">
        <v>5</v>
      </c>
      <c r="J943" s="340"/>
      <c r="K943" s="482"/>
      <c r="L943" s="430">
        <f t="shared" si="147"/>
        <v>100</v>
      </c>
      <c r="M943" s="461">
        <f t="shared" si="148"/>
        <v>-10</v>
      </c>
    </row>
    <row r="944" spans="2:13">
      <c r="B944" s="1435"/>
      <c r="C944" s="1429"/>
      <c r="D944" s="334" t="s">
        <v>308</v>
      </c>
      <c r="E944" s="411">
        <f t="shared" si="149"/>
        <v>40</v>
      </c>
      <c r="F944" s="336"/>
      <c r="G944" s="336">
        <v>5</v>
      </c>
      <c r="H944" s="336">
        <v>45</v>
      </c>
      <c r="I944" s="336">
        <v>5</v>
      </c>
      <c r="J944" s="336"/>
      <c r="K944" s="483"/>
      <c r="L944" s="641">
        <f t="shared" si="147"/>
        <v>95</v>
      </c>
      <c r="M944" s="462">
        <f t="shared" si="148"/>
        <v>-10</v>
      </c>
    </row>
    <row r="945" spans="2:13" ht="17.25" thickBot="1">
      <c r="B945" s="1436"/>
      <c r="C945" s="1430"/>
      <c r="D945" s="330" t="s">
        <v>437</v>
      </c>
      <c r="E945" s="639">
        <f t="shared" si="149"/>
        <v>10</v>
      </c>
      <c r="F945" s="332"/>
      <c r="G945" s="332">
        <v>5</v>
      </c>
      <c r="H945" s="332">
        <v>20</v>
      </c>
      <c r="I945" s="332">
        <v>5</v>
      </c>
      <c r="J945" s="332"/>
      <c r="K945" s="484"/>
      <c r="L945" s="431">
        <f t="shared" si="147"/>
        <v>40</v>
      </c>
      <c r="M945" s="463">
        <f t="shared" si="148"/>
        <v>-55</v>
      </c>
    </row>
    <row r="946" spans="2:13" ht="17.25" thickBot="1"/>
    <row r="947" spans="2:13" ht="21" thickBot="1">
      <c r="B947" s="1437" t="s">
        <v>404</v>
      </c>
      <c r="C947" s="1438"/>
      <c r="D947" s="1439"/>
      <c r="E947" s="433" t="s">
        <v>319</v>
      </c>
      <c r="F947" s="354" t="s">
        <v>318</v>
      </c>
      <c r="G947" s="354" t="s">
        <v>317</v>
      </c>
      <c r="H947" s="354" t="s">
        <v>406</v>
      </c>
      <c r="I947" s="466" t="s">
        <v>431</v>
      </c>
      <c r="J947" s="354" t="s">
        <v>665</v>
      </c>
      <c r="K947" s="460" t="s">
        <v>432</v>
      </c>
      <c r="L947" s="354" t="s">
        <v>315</v>
      </c>
      <c r="M947" s="435" t="s">
        <v>416</v>
      </c>
    </row>
    <row r="948" spans="2:13">
      <c r="B948" s="1434" t="s">
        <v>313</v>
      </c>
      <c r="C948" s="1428" t="s">
        <v>311</v>
      </c>
      <c r="D948" s="338" t="s">
        <v>664</v>
      </c>
      <c r="E948" s="413">
        <v>119</v>
      </c>
      <c r="F948" s="340">
        <v>7</v>
      </c>
      <c r="G948" s="340">
        <v>5</v>
      </c>
      <c r="H948" s="491">
        <v>-7</v>
      </c>
      <c r="I948" s="491"/>
      <c r="J948" s="340"/>
      <c r="K948" s="340"/>
      <c r="L948" s="340">
        <f>SUM(E948:K948)</f>
        <v>124</v>
      </c>
      <c r="M948" s="438">
        <f>L948-L919</f>
        <v>-4</v>
      </c>
    </row>
    <row r="949" spans="2:13">
      <c r="B949" s="1435"/>
      <c r="C949" s="1429"/>
      <c r="D949" s="334" t="s">
        <v>308</v>
      </c>
      <c r="E949" s="411">
        <v>119</v>
      </c>
      <c r="F949" s="336">
        <v>7</v>
      </c>
      <c r="G949" s="336">
        <v>5</v>
      </c>
      <c r="H949" s="336">
        <v>-7</v>
      </c>
      <c r="I949" s="336"/>
      <c r="J949" s="336">
        <v>-5</v>
      </c>
      <c r="K949" s="336"/>
      <c r="L949" s="336">
        <f t="shared" ref="L949:L959" si="150">SUM(E949:K949)</f>
        <v>119</v>
      </c>
      <c r="M949" s="374">
        <f t="shared" ref="M949:M959" si="151">L949-L920</f>
        <v>-4</v>
      </c>
    </row>
    <row r="950" spans="2:13" ht="17.25" thickBot="1">
      <c r="B950" s="1435"/>
      <c r="C950" s="1430"/>
      <c r="D950" s="330" t="s">
        <v>438</v>
      </c>
      <c r="E950" s="636">
        <v>119</v>
      </c>
      <c r="F950" s="332">
        <v>7</v>
      </c>
      <c r="G950" s="332">
        <v>5</v>
      </c>
      <c r="H950" s="341">
        <v>-7</v>
      </c>
      <c r="I950" s="341"/>
      <c r="J950" s="332">
        <v>-15</v>
      </c>
      <c r="K950" s="332"/>
      <c r="L950" s="332">
        <f t="shared" si="150"/>
        <v>109</v>
      </c>
      <c r="M950" s="443">
        <f t="shared" si="151"/>
        <v>-4</v>
      </c>
    </row>
    <row r="951" spans="2:13">
      <c r="B951" s="1435"/>
      <c r="C951" s="1428" t="s">
        <v>310</v>
      </c>
      <c r="D951" s="338" t="s">
        <v>664</v>
      </c>
      <c r="E951" s="413">
        <v>112</v>
      </c>
      <c r="F951" s="340">
        <v>7</v>
      </c>
      <c r="G951" s="340">
        <v>5</v>
      </c>
      <c r="H951" s="491">
        <v>-7</v>
      </c>
      <c r="I951" s="491"/>
      <c r="J951" s="340"/>
      <c r="K951" s="340"/>
      <c r="L951" s="340">
        <f t="shared" si="150"/>
        <v>117</v>
      </c>
      <c r="M951" s="438">
        <f t="shared" si="151"/>
        <v>0</v>
      </c>
    </row>
    <row r="952" spans="2:13">
      <c r="B952" s="1435"/>
      <c r="C952" s="1429"/>
      <c r="D952" s="334" t="s">
        <v>308</v>
      </c>
      <c r="E952" s="411">
        <v>112</v>
      </c>
      <c r="F952" s="336">
        <v>7</v>
      </c>
      <c r="G952" s="336">
        <v>5</v>
      </c>
      <c r="H952" s="336">
        <v>-7</v>
      </c>
      <c r="I952" s="336"/>
      <c r="J952" s="336">
        <v>-5</v>
      </c>
      <c r="K952" s="336"/>
      <c r="L952" s="336">
        <f t="shared" si="150"/>
        <v>112</v>
      </c>
      <c r="M952" s="374">
        <f t="shared" si="151"/>
        <v>0</v>
      </c>
    </row>
    <row r="953" spans="2:13" ht="17.25" thickBot="1">
      <c r="B953" s="1436"/>
      <c r="C953" s="1409"/>
      <c r="D953" s="637" t="s">
        <v>438</v>
      </c>
      <c r="E953" s="636">
        <v>112</v>
      </c>
      <c r="F953" s="496">
        <v>7</v>
      </c>
      <c r="G953" s="496">
        <v>5</v>
      </c>
      <c r="H953" s="341">
        <v>-7</v>
      </c>
      <c r="I953" s="465"/>
      <c r="J953" s="496">
        <v>-15</v>
      </c>
      <c r="K953" s="496"/>
      <c r="L953" s="496">
        <f t="shared" si="150"/>
        <v>102</v>
      </c>
      <c r="M953" s="443">
        <f t="shared" si="151"/>
        <v>0</v>
      </c>
    </row>
    <row r="954" spans="2:13">
      <c r="B954" s="1426" t="s">
        <v>312</v>
      </c>
      <c r="C954" s="1428" t="s">
        <v>311</v>
      </c>
      <c r="D954" s="338" t="s">
        <v>664</v>
      </c>
      <c r="E954" s="413">
        <f t="shared" ref="E954:E959" si="152">E948</f>
        <v>119</v>
      </c>
      <c r="F954" s="340"/>
      <c r="G954" s="340">
        <v>5</v>
      </c>
      <c r="H954" s="491">
        <v>-7</v>
      </c>
      <c r="I954" s="340"/>
      <c r="J954" s="340"/>
      <c r="K954" s="482"/>
      <c r="L954" s="340">
        <f t="shared" si="150"/>
        <v>117</v>
      </c>
      <c r="M954" s="367">
        <f t="shared" si="151"/>
        <v>1</v>
      </c>
    </row>
    <row r="955" spans="2:13">
      <c r="B955" s="1427"/>
      <c r="C955" s="1429"/>
      <c r="D955" s="334" t="s">
        <v>308</v>
      </c>
      <c r="E955" s="411">
        <f t="shared" si="152"/>
        <v>119</v>
      </c>
      <c r="F955" s="336"/>
      <c r="G955" s="336">
        <v>5</v>
      </c>
      <c r="H955" s="336">
        <v>-7</v>
      </c>
      <c r="I955" s="336"/>
      <c r="J955" s="336">
        <v>-5</v>
      </c>
      <c r="K955" s="483"/>
      <c r="L955" s="336">
        <f t="shared" si="150"/>
        <v>112</v>
      </c>
      <c r="M955" s="374">
        <f t="shared" si="151"/>
        <v>1</v>
      </c>
    </row>
    <row r="956" spans="2:13" ht="17.25" thickBot="1">
      <c r="B956" s="1427"/>
      <c r="C956" s="1409"/>
      <c r="D956" s="637" t="s">
        <v>438</v>
      </c>
      <c r="E956" s="636">
        <f>E955</f>
        <v>119</v>
      </c>
      <c r="F956" s="496"/>
      <c r="G956" s="496">
        <v>5</v>
      </c>
      <c r="H956" s="341">
        <v>-7</v>
      </c>
      <c r="I956" s="496"/>
      <c r="J956" s="496">
        <v>-15</v>
      </c>
      <c r="K956" s="502"/>
      <c r="L956" s="496">
        <f t="shared" si="150"/>
        <v>102</v>
      </c>
      <c r="M956" s="503">
        <f t="shared" si="151"/>
        <v>1</v>
      </c>
    </row>
    <row r="957" spans="2:13">
      <c r="B957" s="1427"/>
      <c r="C957" s="1428" t="s">
        <v>310</v>
      </c>
      <c r="D957" s="338" t="s">
        <v>664</v>
      </c>
      <c r="E957" s="413">
        <f t="shared" si="152"/>
        <v>112</v>
      </c>
      <c r="F957" s="340"/>
      <c r="G957" s="340">
        <v>5</v>
      </c>
      <c r="H957" s="491">
        <v>-7</v>
      </c>
      <c r="I957" s="340"/>
      <c r="J957" s="340"/>
      <c r="K957" s="482"/>
      <c r="L957" s="340">
        <f t="shared" si="150"/>
        <v>110</v>
      </c>
      <c r="M957" s="367">
        <f t="shared" si="151"/>
        <v>5</v>
      </c>
    </row>
    <row r="958" spans="2:13">
      <c r="B958" s="1427"/>
      <c r="C958" s="1429"/>
      <c r="D958" s="334" t="s">
        <v>308</v>
      </c>
      <c r="E958" s="411">
        <f t="shared" si="152"/>
        <v>112</v>
      </c>
      <c r="F958" s="336"/>
      <c r="G958" s="336">
        <v>5</v>
      </c>
      <c r="H958" s="336">
        <v>-7</v>
      </c>
      <c r="I958" s="336"/>
      <c r="J958" s="336">
        <v>-5</v>
      </c>
      <c r="K958" s="483"/>
      <c r="L958" s="641">
        <f t="shared" si="150"/>
        <v>105</v>
      </c>
      <c r="M958" s="374">
        <f t="shared" si="151"/>
        <v>5</v>
      </c>
    </row>
    <row r="959" spans="2:13" ht="17.25" thickBot="1">
      <c r="B959" s="1376"/>
      <c r="C959" s="1430"/>
      <c r="D959" s="330" t="s">
        <v>438</v>
      </c>
      <c r="E959" s="411">
        <f t="shared" si="152"/>
        <v>112</v>
      </c>
      <c r="F959" s="332"/>
      <c r="G959" s="332">
        <v>5</v>
      </c>
      <c r="H959" s="498">
        <v>-7</v>
      </c>
      <c r="I959" s="332"/>
      <c r="J959" s="332">
        <v>-15</v>
      </c>
      <c r="K959" s="484"/>
      <c r="L959" s="332">
        <f t="shared" si="150"/>
        <v>95</v>
      </c>
      <c r="M959" s="501">
        <f t="shared" si="151"/>
        <v>5</v>
      </c>
    </row>
    <row r="961" spans="2:13" ht="17.25" thickBot="1">
      <c r="B961" s="363" t="s">
        <v>694</v>
      </c>
      <c r="C961" s="1440"/>
      <c r="D961" s="1440"/>
      <c r="E961" s="1440"/>
      <c r="F961" s="1440"/>
      <c r="G961" s="1440"/>
      <c r="H961" s="1440"/>
      <c r="I961" s="1440"/>
    </row>
    <row r="962" spans="2:13" ht="21" thickBot="1">
      <c r="B962" s="1441" t="s">
        <v>322</v>
      </c>
      <c r="C962" s="1442"/>
      <c r="D962" s="1443"/>
      <c r="E962" s="427" t="s">
        <v>319</v>
      </c>
      <c r="F962" s="371" t="s">
        <v>318</v>
      </c>
      <c r="G962" s="371" t="s">
        <v>317</v>
      </c>
      <c r="H962" s="371" t="s">
        <v>316</v>
      </c>
      <c r="I962" s="371" t="s">
        <v>409</v>
      </c>
      <c r="J962" s="354" t="s">
        <v>665</v>
      </c>
      <c r="K962" s="432" t="s">
        <v>432</v>
      </c>
      <c r="L962" s="371" t="s">
        <v>315</v>
      </c>
      <c r="M962" s="434" t="s">
        <v>410</v>
      </c>
    </row>
    <row r="963" spans="2:13" ht="17.25" thickBot="1">
      <c r="B963" s="1426" t="s">
        <v>313</v>
      </c>
      <c r="C963" s="1428" t="s">
        <v>311</v>
      </c>
      <c r="D963" s="338" t="s">
        <v>664</v>
      </c>
      <c r="E963" s="413">
        <v>90</v>
      </c>
      <c r="F963" s="340">
        <v>7</v>
      </c>
      <c r="G963" s="340">
        <v>5</v>
      </c>
      <c r="H963" s="340">
        <v>26</v>
      </c>
      <c r="I963" s="491"/>
      <c r="J963" s="340"/>
      <c r="K963" s="340"/>
      <c r="L963" s="430">
        <f>SUM(E963:K963)</f>
        <v>128</v>
      </c>
      <c r="M963" s="438">
        <f>L963-L992</f>
        <v>7</v>
      </c>
    </row>
    <row r="964" spans="2:13" ht="17.25" thickBot="1">
      <c r="B964" s="1427"/>
      <c r="C964" s="1429"/>
      <c r="D964" s="640" t="s">
        <v>308</v>
      </c>
      <c r="E964" s="413">
        <v>90</v>
      </c>
      <c r="F964" s="336">
        <v>7</v>
      </c>
      <c r="G964" s="336">
        <v>5</v>
      </c>
      <c r="H964" s="336">
        <v>26</v>
      </c>
      <c r="I964" s="336"/>
      <c r="J964" s="336">
        <v>-5</v>
      </c>
      <c r="K964" s="336"/>
      <c r="L964" s="429">
        <f t="shared" ref="L964:L974" si="153">SUM(E964:K964)</f>
        <v>123</v>
      </c>
      <c r="M964" s="374">
        <f t="shared" ref="M964:M974" si="154">L964-L993</f>
        <v>7</v>
      </c>
    </row>
    <row r="965" spans="2:13" ht="17.25" thickBot="1">
      <c r="B965" s="1427"/>
      <c r="C965" s="1430"/>
      <c r="D965" s="330" t="s">
        <v>364</v>
      </c>
      <c r="E965" s="413">
        <v>90</v>
      </c>
      <c r="F965" s="332">
        <v>7</v>
      </c>
      <c r="G965" s="332">
        <v>5</v>
      </c>
      <c r="H965" s="332">
        <f>H963</f>
        <v>26</v>
      </c>
      <c r="I965" s="498"/>
      <c r="J965" s="332">
        <v>-15</v>
      </c>
      <c r="K965" s="332"/>
      <c r="L965" s="431">
        <f t="shared" si="153"/>
        <v>113</v>
      </c>
      <c r="M965" s="440">
        <f t="shared" si="154"/>
        <v>7</v>
      </c>
    </row>
    <row r="966" spans="2:13" ht="17.25" thickBot="1">
      <c r="B966" s="1427"/>
      <c r="C966" s="1428" t="s">
        <v>310</v>
      </c>
      <c r="D966" s="338" t="s">
        <v>664</v>
      </c>
      <c r="E966" s="413">
        <v>79</v>
      </c>
      <c r="F966" s="340">
        <v>7</v>
      </c>
      <c r="G966" s="340">
        <v>5</v>
      </c>
      <c r="H966" s="340">
        <v>26</v>
      </c>
      <c r="I966" s="491"/>
      <c r="J966" s="340"/>
      <c r="K966" s="340"/>
      <c r="L966" s="430">
        <f t="shared" si="153"/>
        <v>117</v>
      </c>
      <c r="M966" s="438">
        <f t="shared" si="154"/>
        <v>3</v>
      </c>
    </row>
    <row r="967" spans="2:13" ht="17.25" thickBot="1">
      <c r="B967" s="1427"/>
      <c r="C967" s="1429"/>
      <c r="D967" s="640" t="s">
        <v>308</v>
      </c>
      <c r="E967" s="413">
        <v>79</v>
      </c>
      <c r="F967" s="336">
        <v>7</v>
      </c>
      <c r="G967" s="336">
        <v>5</v>
      </c>
      <c r="H967" s="336">
        <v>26</v>
      </c>
      <c r="I967" s="336"/>
      <c r="J967" s="336">
        <v>-5</v>
      </c>
      <c r="K967" s="336"/>
      <c r="L967" s="429">
        <f t="shared" si="153"/>
        <v>112</v>
      </c>
      <c r="M967" s="374">
        <f t="shared" si="154"/>
        <v>3</v>
      </c>
    </row>
    <row r="968" spans="2:13" ht="17.25" thickBot="1">
      <c r="B968" s="1376"/>
      <c r="C968" s="1430"/>
      <c r="D968" s="330" t="s">
        <v>364</v>
      </c>
      <c r="E968" s="413">
        <v>79</v>
      </c>
      <c r="F968" s="332">
        <v>7</v>
      </c>
      <c r="G968" s="332">
        <v>5</v>
      </c>
      <c r="H968" s="332">
        <f>H966</f>
        <v>26</v>
      </c>
      <c r="I968" s="498"/>
      <c r="J968" s="496">
        <v>-15</v>
      </c>
      <c r="K968" s="332"/>
      <c r="L968" s="431">
        <f t="shared" si="153"/>
        <v>102</v>
      </c>
      <c r="M968" s="440">
        <f t="shared" si="154"/>
        <v>3</v>
      </c>
    </row>
    <row r="969" spans="2:13" ht="17.25" thickBot="1">
      <c r="B969" s="1375" t="s">
        <v>312</v>
      </c>
      <c r="C969" s="1408" t="s">
        <v>311</v>
      </c>
      <c r="D969" s="338" t="s">
        <v>664</v>
      </c>
      <c r="E969" s="413">
        <v>90</v>
      </c>
      <c r="F969" s="341"/>
      <c r="G969" s="341">
        <v>5</v>
      </c>
      <c r="H969" s="341">
        <v>26</v>
      </c>
      <c r="I969" s="465"/>
      <c r="J969" s="340"/>
      <c r="K969" s="635">
        <v>-5</v>
      </c>
      <c r="L969" s="634">
        <f t="shared" si="153"/>
        <v>116</v>
      </c>
      <c r="M969" s="443">
        <f t="shared" si="154"/>
        <v>2</v>
      </c>
    </row>
    <row r="970" spans="2:13" ht="17.25" thickBot="1">
      <c r="B970" s="1427"/>
      <c r="C970" s="1429"/>
      <c r="D970" s="640" t="s">
        <v>308</v>
      </c>
      <c r="E970" s="413">
        <v>90</v>
      </c>
      <c r="F970" s="336"/>
      <c r="G970" s="336">
        <v>5</v>
      </c>
      <c r="H970" s="336">
        <v>26</v>
      </c>
      <c r="I970" s="336"/>
      <c r="J970" s="336">
        <v>-5</v>
      </c>
      <c r="K970" s="483">
        <v>-5</v>
      </c>
      <c r="L970" s="429">
        <f t="shared" si="153"/>
        <v>111</v>
      </c>
      <c r="M970" s="374">
        <f t="shared" si="154"/>
        <v>2</v>
      </c>
    </row>
    <row r="971" spans="2:13" ht="17.25" thickBot="1">
      <c r="B971" s="1427"/>
      <c r="C971" s="1409"/>
      <c r="D971" s="637" t="s">
        <v>364</v>
      </c>
      <c r="E971" s="413">
        <v>90</v>
      </c>
      <c r="F971" s="496"/>
      <c r="G971" s="496">
        <v>5</v>
      </c>
      <c r="H971" s="496">
        <f>H969</f>
        <v>26</v>
      </c>
      <c r="I971" s="465"/>
      <c r="J971" s="496">
        <v>-15</v>
      </c>
      <c r="K971" s="635">
        <v>-5</v>
      </c>
      <c r="L971" s="634">
        <f t="shared" si="153"/>
        <v>101</v>
      </c>
      <c r="M971" s="443">
        <f t="shared" si="154"/>
        <v>2</v>
      </c>
    </row>
    <row r="972" spans="2:13" ht="17.25" thickBot="1">
      <c r="B972" s="1427"/>
      <c r="C972" s="1428" t="s">
        <v>310</v>
      </c>
      <c r="D972" s="338" t="s">
        <v>664</v>
      </c>
      <c r="E972" s="413">
        <v>79</v>
      </c>
      <c r="F972" s="340"/>
      <c r="G972" s="340">
        <v>5</v>
      </c>
      <c r="H972" s="340">
        <v>26</v>
      </c>
      <c r="I972" s="491"/>
      <c r="J972" s="340"/>
      <c r="K972" s="492">
        <v>-5</v>
      </c>
      <c r="L972" s="493">
        <f t="shared" si="153"/>
        <v>105</v>
      </c>
      <c r="M972" s="438">
        <f t="shared" si="154"/>
        <v>-2</v>
      </c>
    </row>
    <row r="973" spans="2:13" ht="17.25" thickBot="1">
      <c r="B973" s="1427"/>
      <c r="C973" s="1429"/>
      <c r="D973" s="640" t="s">
        <v>308</v>
      </c>
      <c r="E973" s="413">
        <v>79</v>
      </c>
      <c r="F973" s="336"/>
      <c r="G973" s="336">
        <v>5</v>
      </c>
      <c r="H973" s="336">
        <v>26</v>
      </c>
      <c r="I973" s="336"/>
      <c r="J973" s="336">
        <v>-5</v>
      </c>
      <c r="K973" s="483">
        <v>-5</v>
      </c>
      <c r="L973" s="641">
        <f t="shared" si="153"/>
        <v>100</v>
      </c>
      <c r="M973" s="374">
        <f t="shared" si="154"/>
        <v>-2</v>
      </c>
    </row>
    <row r="974" spans="2:13" ht="17.25" thickBot="1">
      <c r="B974" s="1376"/>
      <c r="C974" s="1430"/>
      <c r="D974" s="330" t="s">
        <v>364</v>
      </c>
      <c r="E974" s="413">
        <v>79</v>
      </c>
      <c r="F974" s="332"/>
      <c r="G974" s="332">
        <v>5</v>
      </c>
      <c r="H974" s="332">
        <f>H972</f>
        <v>26</v>
      </c>
      <c r="I974" s="498"/>
      <c r="J974" s="332">
        <v>-15</v>
      </c>
      <c r="K974" s="500">
        <v>-5</v>
      </c>
      <c r="L974" s="495">
        <f t="shared" si="153"/>
        <v>90</v>
      </c>
      <c r="M974" s="440">
        <f t="shared" si="154"/>
        <v>-2</v>
      </c>
    </row>
    <row r="976" spans="2:13" ht="17.25" thickBot="1">
      <c r="B976" s="1440" t="s">
        <v>365</v>
      </c>
      <c r="C976" s="1440"/>
      <c r="D976" s="1440"/>
      <c r="E976" s="1440"/>
      <c r="F976" s="1440"/>
      <c r="G976" s="1440"/>
      <c r="H976" s="1440"/>
    </row>
    <row r="977" spans="2:13" ht="21" thickBot="1">
      <c r="B977" s="1431" t="s">
        <v>320</v>
      </c>
      <c r="C977" s="1432"/>
      <c r="D977" s="1433"/>
      <c r="E977" s="433" t="s">
        <v>319</v>
      </c>
      <c r="F977" s="354" t="s">
        <v>318</v>
      </c>
      <c r="G977" s="354" t="s">
        <v>317</v>
      </c>
      <c r="H977" s="354" t="s">
        <v>316</v>
      </c>
      <c r="I977" s="354" t="s">
        <v>409</v>
      </c>
      <c r="J977" s="460" t="s">
        <v>313</v>
      </c>
      <c r="K977" s="460" t="s">
        <v>432</v>
      </c>
      <c r="L977" s="460" t="s">
        <v>315</v>
      </c>
      <c r="M977" s="464" t="s">
        <v>410</v>
      </c>
    </row>
    <row r="978" spans="2:13">
      <c r="B978" s="1372" t="s">
        <v>313</v>
      </c>
      <c r="C978" s="1428" t="s">
        <v>311</v>
      </c>
      <c r="D978" s="338" t="s">
        <v>664</v>
      </c>
      <c r="E978" s="413">
        <v>60</v>
      </c>
      <c r="F978" s="340">
        <v>7</v>
      </c>
      <c r="G978" s="340">
        <v>5</v>
      </c>
      <c r="H978" s="491">
        <v>45</v>
      </c>
      <c r="I978" s="340">
        <v>5</v>
      </c>
      <c r="J978" s="340"/>
      <c r="K978" s="339"/>
      <c r="L978" s="340">
        <f t="shared" ref="L978:L989" si="155">SUM(E978:K978)</f>
        <v>122</v>
      </c>
      <c r="M978" s="462">
        <f t="shared" ref="M978:M989" si="156">L978-L992</f>
        <v>1</v>
      </c>
    </row>
    <row r="979" spans="2:13">
      <c r="B979" s="1373"/>
      <c r="C979" s="1429"/>
      <c r="D979" s="334" t="s">
        <v>308</v>
      </c>
      <c r="E979" s="411">
        <v>55</v>
      </c>
      <c r="F979" s="336">
        <v>7</v>
      </c>
      <c r="G979" s="336">
        <v>5</v>
      </c>
      <c r="H979" s="336">
        <v>45</v>
      </c>
      <c r="I979" s="336">
        <v>5</v>
      </c>
      <c r="J979" s="336"/>
      <c r="K979" s="335"/>
      <c r="L979" s="429">
        <f t="shared" si="155"/>
        <v>117</v>
      </c>
      <c r="M979" s="462">
        <f t="shared" si="156"/>
        <v>1</v>
      </c>
    </row>
    <row r="980" spans="2:13" ht="17.25" thickBot="1">
      <c r="B980" s="1373"/>
      <c r="C980" s="1430"/>
      <c r="D980" s="330" t="s">
        <v>437</v>
      </c>
      <c r="E980" s="412">
        <v>25</v>
      </c>
      <c r="F980" s="332">
        <v>7</v>
      </c>
      <c r="G980" s="332">
        <v>5</v>
      </c>
      <c r="H980" s="332">
        <v>20</v>
      </c>
      <c r="I980" s="332">
        <v>5</v>
      </c>
      <c r="J980" s="332"/>
      <c r="K980" s="331"/>
      <c r="L980" s="431">
        <f t="shared" si="155"/>
        <v>62</v>
      </c>
      <c r="M980" s="463">
        <f t="shared" si="156"/>
        <v>-44</v>
      </c>
    </row>
    <row r="981" spans="2:13">
      <c r="B981" s="1373"/>
      <c r="C981" s="1428" t="s">
        <v>310</v>
      </c>
      <c r="D981" s="338" t="s">
        <v>664</v>
      </c>
      <c r="E981" s="413">
        <v>45</v>
      </c>
      <c r="F981" s="340">
        <v>7</v>
      </c>
      <c r="G981" s="340">
        <v>5</v>
      </c>
      <c r="H981" s="491">
        <v>45</v>
      </c>
      <c r="I981" s="340">
        <v>5</v>
      </c>
      <c r="J981" s="496"/>
      <c r="K981" s="497"/>
      <c r="L981" s="430">
        <f t="shared" si="155"/>
        <v>107</v>
      </c>
      <c r="M981" s="461">
        <f t="shared" si="156"/>
        <v>-7</v>
      </c>
    </row>
    <row r="982" spans="2:13">
      <c r="B982" s="1373"/>
      <c r="C982" s="1429"/>
      <c r="D982" s="334" t="s">
        <v>308</v>
      </c>
      <c r="E982" s="411">
        <v>40</v>
      </c>
      <c r="F982" s="336">
        <v>7</v>
      </c>
      <c r="G982" s="336">
        <v>5</v>
      </c>
      <c r="H982" s="336">
        <v>45</v>
      </c>
      <c r="I982" s="336">
        <v>5</v>
      </c>
      <c r="J982" s="336"/>
      <c r="K982" s="336"/>
      <c r="L982" s="429">
        <f t="shared" si="155"/>
        <v>102</v>
      </c>
      <c r="M982" s="462">
        <f t="shared" si="156"/>
        <v>-7</v>
      </c>
    </row>
    <row r="983" spans="2:13" ht="17.25" thickBot="1">
      <c r="B983" s="1374"/>
      <c r="C983" s="1430"/>
      <c r="D983" s="330" t="s">
        <v>437</v>
      </c>
      <c r="E983" s="412">
        <v>10</v>
      </c>
      <c r="F983" s="332">
        <v>7</v>
      </c>
      <c r="G983" s="332">
        <v>5</v>
      </c>
      <c r="H983" s="332">
        <v>20</v>
      </c>
      <c r="I983" s="332">
        <v>5</v>
      </c>
      <c r="J983" s="498"/>
      <c r="K983" s="499"/>
      <c r="L983" s="431">
        <f t="shared" si="155"/>
        <v>47</v>
      </c>
      <c r="M983" s="463">
        <f t="shared" si="156"/>
        <v>-52</v>
      </c>
    </row>
    <row r="984" spans="2:13">
      <c r="B984" s="1434" t="s">
        <v>312</v>
      </c>
      <c r="C984" s="1428" t="s">
        <v>311</v>
      </c>
      <c r="D984" s="338" t="s">
        <v>664</v>
      </c>
      <c r="E984" s="638">
        <f t="shared" ref="E984:E989" si="157">E978</f>
        <v>60</v>
      </c>
      <c r="F984" s="340"/>
      <c r="G984" s="340">
        <v>5</v>
      </c>
      <c r="H984" s="491">
        <v>45</v>
      </c>
      <c r="I984" s="340">
        <v>5</v>
      </c>
      <c r="J984" s="340"/>
      <c r="K984" s="482"/>
      <c r="L984" s="430">
        <f t="shared" si="155"/>
        <v>115</v>
      </c>
      <c r="M984" s="461">
        <f t="shared" si="156"/>
        <v>1</v>
      </c>
    </row>
    <row r="985" spans="2:13">
      <c r="B985" s="1435"/>
      <c r="C985" s="1429"/>
      <c r="D985" s="334" t="s">
        <v>308</v>
      </c>
      <c r="E985" s="411">
        <f t="shared" si="157"/>
        <v>55</v>
      </c>
      <c r="F985" s="336"/>
      <c r="G985" s="336">
        <v>5</v>
      </c>
      <c r="H985" s="336">
        <v>45</v>
      </c>
      <c r="I985" s="336">
        <v>5</v>
      </c>
      <c r="J985" s="336"/>
      <c r="K985" s="483"/>
      <c r="L985" s="429">
        <f t="shared" si="155"/>
        <v>110</v>
      </c>
      <c r="M985" s="462">
        <f t="shared" si="156"/>
        <v>1</v>
      </c>
    </row>
    <row r="986" spans="2:13" ht="17.25" thickBot="1">
      <c r="B986" s="1435"/>
      <c r="C986" s="1430"/>
      <c r="D986" s="330" t="s">
        <v>437</v>
      </c>
      <c r="E986" s="410">
        <f t="shared" si="157"/>
        <v>25</v>
      </c>
      <c r="F986" s="332"/>
      <c r="G986" s="332">
        <v>5</v>
      </c>
      <c r="H986" s="332">
        <v>20</v>
      </c>
      <c r="I986" s="332">
        <v>5</v>
      </c>
      <c r="J986" s="332"/>
      <c r="K986" s="484"/>
      <c r="L986" s="431">
        <f t="shared" si="155"/>
        <v>55</v>
      </c>
      <c r="M986" s="463">
        <f t="shared" si="156"/>
        <v>-44</v>
      </c>
    </row>
    <row r="987" spans="2:13">
      <c r="B987" s="1435"/>
      <c r="C987" s="1428" t="s">
        <v>310</v>
      </c>
      <c r="D987" s="338" t="s">
        <v>664</v>
      </c>
      <c r="E987" s="638">
        <f t="shared" si="157"/>
        <v>45</v>
      </c>
      <c r="F987" s="340"/>
      <c r="G987" s="340">
        <v>5</v>
      </c>
      <c r="H987" s="491">
        <v>45</v>
      </c>
      <c r="I987" s="340">
        <v>5</v>
      </c>
      <c r="J987" s="340"/>
      <c r="K987" s="482"/>
      <c r="L987" s="430">
        <f t="shared" si="155"/>
        <v>100</v>
      </c>
      <c r="M987" s="461">
        <f t="shared" si="156"/>
        <v>-7</v>
      </c>
    </row>
    <row r="988" spans="2:13">
      <c r="B988" s="1435"/>
      <c r="C988" s="1429"/>
      <c r="D988" s="334" t="s">
        <v>308</v>
      </c>
      <c r="E988" s="411">
        <f t="shared" si="157"/>
        <v>40</v>
      </c>
      <c r="F988" s="336"/>
      <c r="G988" s="336">
        <v>5</v>
      </c>
      <c r="H988" s="336">
        <v>45</v>
      </c>
      <c r="I988" s="336">
        <v>5</v>
      </c>
      <c r="J988" s="336"/>
      <c r="K988" s="483"/>
      <c r="L988" s="641">
        <f t="shared" si="155"/>
        <v>95</v>
      </c>
      <c r="M988" s="462">
        <f t="shared" si="156"/>
        <v>-7</v>
      </c>
    </row>
    <row r="989" spans="2:13" ht="17.25" thickBot="1">
      <c r="B989" s="1436"/>
      <c r="C989" s="1430"/>
      <c r="D989" s="330" t="s">
        <v>437</v>
      </c>
      <c r="E989" s="639">
        <f t="shared" si="157"/>
        <v>10</v>
      </c>
      <c r="F989" s="332"/>
      <c r="G989" s="332">
        <v>5</v>
      </c>
      <c r="H989" s="332">
        <v>20</v>
      </c>
      <c r="I989" s="332">
        <v>5</v>
      </c>
      <c r="J989" s="332"/>
      <c r="K989" s="484"/>
      <c r="L989" s="431">
        <f t="shared" si="155"/>
        <v>40</v>
      </c>
      <c r="M989" s="463">
        <f t="shared" si="156"/>
        <v>-52</v>
      </c>
    </row>
    <row r="990" spans="2:13" ht="17.25" thickBot="1"/>
    <row r="991" spans="2:13" ht="21" thickBot="1">
      <c r="B991" s="1437" t="s">
        <v>404</v>
      </c>
      <c r="C991" s="1438"/>
      <c r="D991" s="1439"/>
      <c r="E991" s="433" t="s">
        <v>319</v>
      </c>
      <c r="F991" s="354" t="s">
        <v>318</v>
      </c>
      <c r="G991" s="354" t="s">
        <v>317</v>
      </c>
      <c r="H991" s="354" t="s">
        <v>406</v>
      </c>
      <c r="I991" s="466" t="s">
        <v>431</v>
      </c>
      <c r="J991" s="354" t="s">
        <v>665</v>
      </c>
      <c r="K991" s="460" t="s">
        <v>432</v>
      </c>
      <c r="L991" s="354" t="s">
        <v>315</v>
      </c>
      <c r="M991" s="435" t="s">
        <v>416</v>
      </c>
    </row>
    <row r="992" spans="2:13" ht="17.25" thickBot="1">
      <c r="B992" s="1434" t="s">
        <v>313</v>
      </c>
      <c r="C992" s="1428" t="s">
        <v>311</v>
      </c>
      <c r="D992" s="338" t="s">
        <v>664</v>
      </c>
      <c r="E992" s="413">
        <v>116</v>
      </c>
      <c r="F992" s="340">
        <v>7</v>
      </c>
      <c r="G992" s="340">
        <v>5</v>
      </c>
      <c r="H992" s="491">
        <v>-7</v>
      </c>
      <c r="I992" s="491"/>
      <c r="J992" s="340"/>
      <c r="K992" s="340"/>
      <c r="L992" s="340">
        <f>SUM(E992:K992)</f>
        <v>121</v>
      </c>
      <c r="M992" s="438">
        <f>L992-L963</f>
        <v>-7</v>
      </c>
    </row>
    <row r="993" spans="2:13" ht="17.25" thickBot="1">
      <c r="B993" s="1435"/>
      <c r="C993" s="1429"/>
      <c r="D993" s="334" t="s">
        <v>308</v>
      </c>
      <c r="E993" s="413">
        <v>116</v>
      </c>
      <c r="F993" s="336">
        <v>7</v>
      </c>
      <c r="G993" s="336">
        <v>5</v>
      </c>
      <c r="H993" s="336">
        <v>-7</v>
      </c>
      <c r="I993" s="336"/>
      <c r="J993" s="336">
        <v>-5</v>
      </c>
      <c r="K993" s="336"/>
      <c r="L993" s="336">
        <f t="shared" ref="L993:L1003" si="158">SUM(E993:K993)</f>
        <v>116</v>
      </c>
      <c r="M993" s="374">
        <f t="shared" ref="M993:M1003" si="159">L993-L964</f>
        <v>-7</v>
      </c>
    </row>
    <row r="994" spans="2:13" ht="17.25" thickBot="1">
      <c r="B994" s="1435"/>
      <c r="C994" s="1430"/>
      <c r="D994" s="330" t="s">
        <v>438</v>
      </c>
      <c r="E994" s="413">
        <v>116</v>
      </c>
      <c r="F994" s="332">
        <v>7</v>
      </c>
      <c r="G994" s="332">
        <v>5</v>
      </c>
      <c r="H994" s="341">
        <v>-7</v>
      </c>
      <c r="I994" s="341"/>
      <c r="J994" s="332">
        <v>-15</v>
      </c>
      <c r="K994" s="332"/>
      <c r="L994" s="332">
        <f t="shared" si="158"/>
        <v>106</v>
      </c>
      <c r="M994" s="443">
        <f t="shared" si="159"/>
        <v>-7</v>
      </c>
    </row>
    <row r="995" spans="2:13" ht="17.25" thickBot="1">
      <c r="B995" s="1435"/>
      <c r="C995" s="1428" t="s">
        <v>310</v>
      </c>
      <c r="D995" s="338" t="s">
        <v>664</v>
      </c>
      <c r="E995" s="413">
        <v>109</v>
      </c>
      <c r="F995" s="340">
        <v>7</v>
      </c>
      <c r="G995" s="340">
        <v>5</v>
      </c>
      <c r="H995" s="491">
        <v>-7</v>
      </c>
      <c r="I995" s="491"/>
      <c r="J995" s="340"/>
      <c r="K995" s="340"/>
      <c r="L995" s="340">
        <f t="shared" si="158"/>
        <v>114</v>
      </c>
      <c r="M995" s="438">
        <f t="shared" si="159"/>
        <v>-3</v>
      </c>
    </row>
    <row r="996" spans="2:13" ht="17.25" thickBot="1">
      <c r="B996" s="1435"/>
      <c r="C996" s="1429"/>
      <c r="D996" s="334" t="s">
        <v>308</v>
      </c>
      <c r="E996" s="413">
        <v>109</v>
      </c>
      <c r="F996" s="336">
        <v>7</v>
      </c>
      <c r="G996" s="336">
        <v>5</v>
      </c>
      <c r="H996" s="336">
        <v>-7</v>
      </c>
      <c r="I996" s="336"/>
      <c r="J996" s="336">
        <v>-5</v>
      </c>
      <c r="K996" s="336"/>
      <c r="L996" s="336">
        <f t="shared" si="158"/>
        <v>109</v>
      </c>
      <c r="M996" s="374">
        <f t="shared" si="159"/>
        <v>-3</v>
      </c>
    </row>
    <row r="997" spans="2:13" ht="17.25" thickBot="1">
      <c r="B997" s="1436"/>
      <c r="C997" s="1409"/>
      <c r="D997" s="637" t="s">
        <v>438</v>
      </c>
      <c r="E997" s="413">
        <v>109</v>
      </c>
      <c r="F997" s="496">
        <v>7</v>
      </c>
      <c r="G997" s="496">
        <v>5</v>
      </c>
      <c r="H997" s="341">
        <v>-7</v>
      </c>
      <c r="I997" s="465"/>
      <c r="J997" s="496">
        <v>-15</v>
      </c>
      <c r="K997" s="496"/>
      <c r="L997" s="496">
        <f t="shared" si="158"/>
        <v>99</v>
      </c>
      <c r="M997" s="443">
        <f t="shared" si="159"/>
        <v>-3</v>
      </c>
    </row>
    <row r="998" spans="2:13">
      <c r="B998" s="1426" t="s">
        <v>312</v>
      </c>
      <c r="C998" s="1428" t="s">
        <v>311</v>
      </c>
      <c r="D998" s="338" t="s">
        <v>664</v>
      </c>
      <c r="E998" s="413">
        <f t="shared" ref="E998:E1003" si="160">E992</f>
        <v>116</v>
      </c>
      <c r="F998" s="340"/>
      <c r="G998" s="340">
        <v>5</v>
      </c>
      <c r="H998" s="491">
        <v>-7</v>
      </c>
      <c r="I998" s="340"/>
      <c r="J998" s="340"/>
      <c r="K998" s="482"/>
      <c r="L998" s="340">
        <f t="shared" si="158"/>
        <v>114</v>
      </c>
      <c r="M998" s="367">
        <f t="shared" si="159"/>
        <v>-2</v>
      </c>
    </row>
    <row r="999" spans="2:13">
      <c r="B999" s="1427"/>
      <c r="C999" s="1429"/>
      <c r="D999" s="334" t="s">
        <v>308</v>
      </c>
      <c r="E999" s="411">
        <f t="shared" si="160"/>
        <v>116</v>
      </c>
      <c r="F999" s="336"/>
      <c r="G999" s="336">
        <v>5</v>
      </c>
      <c r="H999" s="336">
        <v>-7</v>
      </c>
      <c r="I999" s="336"/>
      <c r="J999" s="336">
        <v>-5</v>
      </c>
      <c r="K999" s="483"/>
      <c r="L999" s="336">
        <f t="shared" si="158"/>
        <v>109</v>
      </c>
      <c r="M999" s="374">
        <f t="shared" si="159"/>
        <v>-2</v>
      </c>
    </row>
    <row r="1000" spans="2:13" ht="17.25" thickBot="1">
      <c r="B1000" s="1427"/>
      <c r="C1000" s="1409"/>
      <c r="D1000" s="637" t="s">
        <v>438</v>
      </c>
      <c r="E1000" s="636">
        <f>E999</f>
        <v>116</v>
      </c>
      <c r="F1000" s="496"/>
      <c r="G1000" s="496">
        <v>5</v>
      </c>
      <c r="H1000" s="341">
        <v>-7</v>
      </c>
      <c r="I1000" s="496"/>
      <c r="J1000" s="496">
        <v>-15</v>
      </c>
      <c r="K1000" s="502"/>
      <c r="L1000" s="496">
        <f t="shared" si="158"/>
        <v>99</v>
      </c>
      <c r="M1000" s="503">
        <f t="shared" si="159"/>
        <v>-2</v>
      </c>
    </row>
    <row r="1001" spans="2:13">
      <c r="B1001" s="1427"/>
      <c r="C1001" s="1428" t="s">
        <v>310</v>
      </c>
      <c r="D1001" s="338" t="s">
        <v>664</v>
      </c>
      <c r="E1001" s="413">
        <f t="shared" si="160"/>
        <v>109</v>
      </c>
      <c r="F1001" s="340"/>
      <c r="G1001" s="340">
        <v>5</v>
      </c>
      <c r="H1001" s="491">
        <v>-7</v>
      </c>
      <c r="I1001" s="340"/>
      <c r="J1001" s="340"/>
      <c r="K1001" s="482"/>
      <c r="L1001" s="340">
        <f t="shared" si="158"/>
        <v>107</v>
      </c>
      <c r="M1001" s="367">
        <f t="shared" si="159"/>
        <v>2</v>
      </c>
    </row>
    <row r="1002" spans="2:13">
      <c r="B1002" s="1427"/>
      <c r="C1002" s="1429"/>
      <c r="D1002" s="334" t="s">
        <v>308</v>
      </c>
      <c r="E1002" s="411">
        <f t="shared" si="160"/>
        <v>109</v>
      </c>
      <c r="F1002" s="336"/>
      <c r="G1002" s="336">
        <v>5</v>
      </c>
      <c r="H1002" s="336">
        <v>-7</v>
      </c>
      <c r="I1002" s="336"/>
      <c r="J1002" s="336">
        <v>-5</v>
      </c>
      <c r="K1002" s="483"/>
      <c r="L1002" s="641">
        <f t="shared" si="158"/>
        <v>102</v>
      </c>
      <c r="M1002" s="374">
        <f t="shared" si="159"/>
        <v>2</v>
      </c>
    </row>
    <row r="1003" spans="2:13" ht="17.25" thickBot="1">
      <c r="B1003" s="1376"/>
      <c r="C1003" s="1430"/>
      <c r="D1003" s="330" t="s">
        <v>438</v>
      </c>
      <c r="E1003" s="411">
        <f t="shared" si="160"/>
        <v>109</v>
      </c>
      <c r="F1003" s="332"/>
      <c r="G1003" s="332">
        <v>5</v>
      </c>
      <c r="H1003" s="498">
        <v>-7</v>
      </c>
      <c r="I1003" s="332"/>
      <c r="J1003" s="332">
        <v>-15</v>
      </c>
      <c r="K1003" s="484"/>
      <c r="L1003" s="332">
        <f t="shared" si="158"/>
        <v>92</v>
      </c>
      <c r="M1003" s="501">
        <f t="shared" si="159"/>
        <v>2</v>
      </c>
    </row>
    <row r="1006" spans="2:13" ht="17.25" thickBot="1">
      <c r="B1006" s="363" t="s">
        <v>728</v>
      </c>
      <c r="C1006" s="1440"/>
      <c r="D1006" s="1440"/>
      <c r="E1006" s="1440"/>
      <c r="F1006" s="1440"/>
      <c r="G1006" s="1440"/>
      <c r="H1006" s="1440"/>
      <c r="I1006" s="1440"/>
    </row>
    <row r="1007" spans="2:13" ht="21" thickBot="1">
      <c r="B1007" s="1441" t="s">
        <v>322</v>
      </c>
      <c r="C1007" s="1442"/>
      <c r="D1007" s="1443"/>
      <c r="E1007" s="427" t="s">
        <v>319</v>
      </c>
      <c r="F1007" s="712" t="s">
        <v>318</v>
      </c>
      <c r="G1007" s="712" t="s">
        <v>317</v>
      </c>
      <c r="H1007" s="712" t="s">
        <v>316</v>
      </c>
      <c r="I1007" s="712" t="s">
        <v>409</v>
      </c>
      <c r="J1007" s="354" t="s">
        <v>665</v>
      </c>
      <c r="K1007" s="432" t="s">
        <v>432</v>
      </c>
      <c r="L1007" s="712" t="s">
        <v>315</v>
      </c>
      <c r="M1007" s="434" t="s">
        <v>410</v>
      </c>
    </row>
    <row r="1008" spans="2:13" ht="17.25" thickBot="1">
      <c r="B1008" s="1426" t="s">
        <v>313</v>
      </c>
      <c r="C1008" s="1428" t="s">
        <v>311</v>
      </c>
      <c r="D1008" s="338" t="s">
        <v>664</v>
      </c>
      <c r="E1008" s="413">
        <v>90</v>
      </c>
      <c r="F1008" s="340">
        <v>7</v>
      </c>
      <c r="G1008" s="340">
        <v>5</v>
      </c>
      <c r="H1008" s="340">
        <v>26</v>
      </c>
      <c r="I1008" s="491"/>
      <c r="J1008" s="340"/>
      <c r="K1008" s="340"/>
      <c r="L1008" s="430">
        <f>SUM(E1008:K1008)</f>
        <v>128</v>
      </c>
      <c r="M1008" s="438">
        <f>L1008-L1037</f>
        <v>4</v>
      </c>
    </row>
    <row r="1009" spans="2:13" ht="17.25" thickBot="1">
      <c r="B1009" s="1427"/>
      <c r="C1009" s="1429"/>
      <c r="D1009" s="640" t="s">
        <v>308</v>
      </c>
      <c r="E1009" s="413">
        <v>90</v>
      </c>
      <c r="F1009" s="336">
        <v>7</v>
      </c>
      <c r="G1009" s="336">
        <v>5</v>
      </c>
      <c r="H1009" s="336">
        <v>26</v>
      </c>
      <c r="I1009" s="336"/>
      <c r="J1009" s="336">
        <v>-5</v>
      </c>
      <c r="K1009" s="336"/>
      <c r="L1009" s="429">
        <f t="shared" ref="L1009:L1019" si="161">SUM(E1009:K1009)</f>
        <v>123</v>
      </c>
      <c r="M1009" s="374">
        <f t="shared" ref="M1009:M1019" si="162">L1009-L1038</f>
        <v>9</v>
      </c>
    </row>
    <row r="1010" spans="2:13" ht="17.25" thickBot="1">
      <c r="B1010" s="1427"/>
      <c r="C1010" s="1430"/>
      <c r="D1010" s="330" t="s">
        <v>364</v>
      </c>
      <c r="E1010" s="413">
        <v>90</v>
      </c>
      <c r="F1010" s="332">
        <v>7</v>
      </c>
      <c r="G1010" s="332">
        <v>5</v>
      </c>
      <c r="H1010" s="332">
        <f>H1008</f>
        <v>26</v>
      </c>
      <c r="I1010" s="498"/>
      <c r="J1010" s="332">
        <v>-15</v>
      </c>
      <c r="K1010" s="332"/>
      <c r="L1010" s="431">
        <f t="shared" si="161"/>
        <v>113</v>
      </c>
      <c r="M1010" s="440">
        <f t="shared" si="162"/>
        <v>9</v>
      </c>
    </row>
    <row r="1011" spans="2:13" ht="17.25" thickBot="1">
      <c r="B1011" s="1427"/>
      <c r="C1011" s="1428" t="s">
        <v>310</v>
      </c>
      <c r="D1011" s="338" t="s">
        <v>664</v>
      </c>
      <c r="E1011" s="413">
        <v>79</v>
      </c>
      <c r="F1011" s="340">
        <v>7</v>
      </c>
      <c r="G1011" s="340">
        <v>5</v>
      </c>
      <c r="H1011" s="340">
        <v>26</v>
      </c>
      <c r="I1011" s="491"/>
      <c r="J1011" s="340"/>
      <c r="K1011" s="340"/>
      <c r="L1011" s="430">
        <f t="shared" si="161"/>
        <v>117</v>
      </c>
      <c r="M1011" s="438">
        <f t="shared" si="162"/>
        <v>0</v>
      </c>
    </row>
    <row r="1012" spans="2:13" ht="17.25" thickBot="1">
      <c r="B1012" s="1427"/>
      <c r="C1012" s="1429"/>
      <c r="D1012" s="640" t="s">
        <v>308</v>
      </c>
      <c r="E1012" s="413">
        <v>79</v>
      </c>
      <c r="F1012" s="336">
        <v>7</v>
      </c>
      <c r="G1012" s="336">
        <v>5</v>
      </c>
      <c r="H1012" s="336">
        <v>26</v>
      </c>
      <c r="I1012" s="336"/>
      <c r="J1012" s="336">
        <v>-5</v>
      </c>
      <c r="K1012" s="336"/>
      <c r="L1012" s="429">
        <f t="shared" si="161"/>
        <v>112</v>
      </c>
      <c r="M1012" s="374">
        <f t="shared" si="162"/>
        <v>5</v>
      </c>
    </row>
    <row r="1013" spans="2:13" ht="17.25" thickBot="1">
      <c r="B1013" s="1376"/>
      <c r="C1013" s="1430"/>
      <c r="D1013" s="330" t="s">
        <v>364</v>
      </c>
      <c r="E1013" s="413">
        <v>79</v>
      </c>
      <c r="F1013" s="332">
        <v>7</v>
      </c>
      <c r="G1013" s="332">
        <v>5</v>
      </c>
      <c r="H1013" s="332">
        <f>H1011</f>
        <v>26</v>
      </c>
      <c r="I1013" s="498"/>
      <c r="J1013" s="496">
        <v>-15</v>
      </c>
      <c r="K1013" s="332"/>
      <c r="L1013" s="431">
        <f t="shared" si="161"/>
        <v>102</v>
      </c>
      <c r="M1013" s="440">
        <f t="shared" si="162"/>
        <v>5</v>
      </c>
    </row>
    <row r="1014" spans="2:13" ht="17.25" thickBot="1">
      <c r="B1014" s="1375" t="s">
        <v>312</v>
      </c>
      <c r="C1014" s="1408" t="s">
        <v>311</v>
      </c>
      <c r="D1014" s="338" t="s">
        <v>664</v>
      </c>
      <c r="E1014" s="413">
        <v>90</v>
      </c>
      <c r="F1014" s="341"/>
      <c r="G1014" s="341">
        <v>5</v>
      </c>
      <c r="H1014" s="341">
        <v>26</v>
      </c>
      <c r="I1014" s="465"/>
      <c r="J1014" s="340"/>
      <c r="K1014" s="635">
        <v>-5</v>
      </c>
      <c r="L1014" s="634">
        <f t="shared" si="161"/>
        <v>116</v>
      </c>
      <c r="M1014" s="443">
        <f t="shared" si="162"/>
        <v>-1</v>
      </c>
    </row>
    <row r="1015" spans="2:13" ht="17.25" thickBot="1">
      <c r="B1015" s="1427"/>
      <c r="C1015" s="1429"/>
      <c r="D1015" s="640" t="s">
        <v>308</v>
      </c>
      <c r="E1015" s="413">
        <v>90</v>
      </c>
      <c r="F1015" s="336"/>
      <c r="G1015" s="336">
        <v>5</v>
      </c>
      <c r="H1015" s="336">
        <v>26</v>
      </c>
      <c r="I1015" s="336"/>
      <c r="J1015" s="336">
        <v>-5</v>
      </c>
      <c r="K1015" s="483">
        <v>-5</v>
      </c>
      <c r="L1015" s="429">
        <f t="shared" si="161"/>
        <v>111</v>
      </c>
      <c r="M1015" s="374">
        <f t="shared" si="162"/>
        <v>4</v>
      </c>
    </row>
    <row r="1016" spans="2:13" ht="17.25" thickBot="1">
      <c r="B1016" s="1427"/>
      <c r="C1016" s="1409"/>
      <c r="D1016" s="637" t="s">
        <v>364</v>
      </c>
      <c r="E1016" s="413">
        <v>90</v>
      </c>
      <c r="F1016" s="496"/>
      <c r="G1016" s="496">
        <v>5</v>
      </c>
      <c r="H1016" s="496">
        <f>H1014</f>
        <v>26</v>
      </c>
      <c r="I1016" s="465"/>
      <c r="J1016" s="496">
        <v>-15</v>
      </c>
      <c r="K1016" s="635">
        <v>-5</v>
      </c>
      <c r="L1016" s="634">
        <f t="shared" si="161"/>
        <v>101</v>
      </c>
      <c r="M1016" s="443">
        <f t="shared" si="162"/>
        <v>4</v>
      </c>
    </row>
    <row r="1017" spans="2:13" ht="17.25" thickBot="1">
      <c r="B1017" s="1427"/>
      <c r="C1017" s="1428" t="s">
        <v>310</v>
      </c>
      <c r="D1017" s="338" t="s">
        <v>664</v>
      </c>
      <c r="E1017" s="413">
        <v>79</v>
      </c>
      <c r="F1017" s="340"/>
      <c r="G1017" s="340">
        <v>5</v>
      </c>
      <c r="H1017" s="340">
        <v>26</v>
      </c>
      <c r="I1017" s="491"/>
      <c r="J1017" s="340"/>
      <c r="K1017" s="492">
        <v>-5</v>
      </c>
      <c r="L1017" s="493">
        <f t="shared" si="161"/>
        <v>105</v>
      </c>
      <c r="M1017" s="438">
        <f t="shared" si="162"/>
        <v>-5</v>
      </c>
    </row>
    <row r="1018" spans="2:13" ht="17.25" thickBot="1">
      <c r="B1018" s="1427"/>
      <c r="C1018" s="1429"/>
      <c r="D1018" s="640" t="s">
        <v>308</v>
      </c>
      <c r="E1018" s="413">
        <v>79</v>
      </c>
      <c r="F1018" s="336"/>
      <c r="G1018" s="336">
        <v>5</v>
      </c>
      <c r="H1018" s="336">
        <v>26</v>
      </c>
      <c r="I1018" s="336"/>
      <c r="J1018" s="336">
        <v>-5</v>
      </c>
      <c r="K1018" s="483">
        <v>-5</v>
      </c>
      <c r="L1018" s="641">
        <f t="shared" si="161"/>
        <v>100</v>
      </c>
      <c r="M1018" s="374">
        <f t="shared" si="162"/>
        <v>0</v>
      </c>
    </row>
    <row r="1019" spans="2:13" ht="17.25" thickBot="1">
      <c r="B1019" s="1376"/>
      <c r="C1019" s="1430"/>
      <c r="D1019" s="330" t="s">
        <v>364</v>
      </c>
      <c r="E1019" s="413">
        <v>79</v>
      </c>
      <c r="F1019" s="332"/>
      <c r="G1019" s="332">
        <v>5</v>
      </c>
      <c r="H1019" s="332">
        <f>H1017</f>
        <v>26</v>
      </c>
      <c r="I1019" s="498"/>
      <c r="J1019" s="332">
        <v>-15</v>
      </c>
      <c r="K1019" s="500">
        <v>-5</v>
      </c>
      <c r="L1019" s="495">
        <f t="shared" si="161"/>
        <v>90</v>
      </c>
      <c r="M1019" s="440">
        <f t="shared" si="162"/>
        <v>0</v>
      </c>
    </row>
    <row r="1021" spans="2:13" ht="17.25" thickBot="1">
      <c r="B1021" s="1440" t="s">
        <v>365</v>
      </c>
      <c r="C1021" s="1440"/>
      <c r="D1021" s="1440"/>
      <c r="E1021" s="1440"/>
      <c r="F1021" s="1440"/>
      <c r="G1021" s="1440"/>
      <c r="H1021" s="1440"/>
    </row>
    <row r="1022" spans="2:13" ht="21" thickBot="1">
      <c r="B1022" s="1431" t="s">
        <v>320</v>
      </c>
      <c r="C1022" s="1432"/>
      <c r="D1022" s="1433"/>
      <c r="E1022" s="433" t="s">
        <v>319</v>
      </c>
      <c r="F1022" s="354" t="s">
        <v>318</v>
      </c>
      <c r="G1022" s="354" t="s">
        <v>317</v>
      </c>
      <c r="H1022" s="354" t="s">
        <v>316</v>
      </c>
      <c r="I1022" s="354" t="s">
        <v>409</v>
      </c>
      <c r="J1022" s="460" t="s">
        <v>313</v>
      </c>
      <c r="K1022" s="460" t="s">
        <v>432</v>
      </c>
      <c r="L1022" s="460" t="s">
        <v>315</v>
      </c>
      <c r="M1022" s="464" t="s">
        <v>410</v>
      </c>
    </row>
    <row r="1023" spans="2:13">
      <c r="B1023" s="1372" t="s">
        <v>313</v>
      </c>
      <c r="C1023" s="1428" t="s">
        <v>311</v>
      </c>
      <c r="D1023" s="338" t="s">
        <v>664</v>
      </c>
      <c r="E1023" s="413">
        <v>80</v>
      </c>
      <c r="F1023" s="340">
        <v>7</v>
      </c>
      <c r="G1023" s="340">
        <v>5</v>
      </c>
      <c r="H1023" s="491">
        <v>30</v>
      </c>
      <c r="I1023" s="340">
        <v>5</v>
      </c>
      <c r="J1023" s="340"/>
      <c r="K1023" s="339"/>
      <c r="L1023" s="340">
        <f t="shared" ref="L1023:L1034" si="163">SUM(E1023:K1023)</f>
        <v>127</v>
      </c>
      <c r="M1023" s="462">
        <f t="shared" ref="M1023:M1034" si="164">L1023-L1037</f>
        <v>3</v>
      </c>
    </row>
    <row r="1024" spans="2:13">
      <c r="B1024" s="1373"/>
      <c r="C1024" s="1429"/>
      <c r="D1024" s="334" t="s">
        <v>308</v>
      </c>
      <c r="E1024" s="411">
        <v>70</v>
      </c>
      <c r="F1024" s="336">
        <v>7</v>
      </c>
      <c r="G1024" s="336">
        <v>5</v>
      </c>
      <c r="H1024" s="336">
        <v>30</v>
      </c>
      <c r="I1024" s="336">
        <v>5</v>
      </c>
      <c r="J1024" s="336"/>
      <c r="K1024" s="335"/>
      <c r="L1024" s="429">
        <f t="shared" si="163"/>
        <v>117</v>
      </c>
      <c r="M1024" s="462">
        <f t="shared" si="164"/>
        <v>3</v>
      </c>
    </row>
    <row r="1025" spans="2:13" ht="17.25" thickBot="1">
      <c r="B1025" s="1373"/>
      <c r="C1025" s="1430"/>
      <c r="D1025" s="330" t="s">
        <v>437</v>
      </c>
      <c r="E1025" s="412">
        <v>30</v>
      </c>
      <c r="F1025" s="332">
        <v>7</v>
      </c>
      <c r="G1025" s="332">
        <v>5</v>
      </c>
      <c r="H1025" s="332">
        <v>20</v>
      </c>
      <c r="I1025" s="332">
        <v>5</v>
      </c>
      <c r="J1025" s="332"/>
      <c r="K1025" s="331"/>
      <c r="L1025" s="431">
        <f t="shared" si="163"/>
        <v>67</v>
      </c>
      <c r="M1025" s="463">
        <f t="shared" si="164"/>
        <v>-37</v>
      </c>
    </row>
    <row r="1026" spans="2:13">
      <c r="B1026" s="1373"/>
      <c r="C1026" s="1428" t="s">
        <v>310</v>
      </c>
      <c r="D1026" s="338" t="s">
        <v>664</v>
      </c>
      <c r="E1026" s="413">
        <v>65</v>
      </c>
      <c r="F1026" s="340">
        <v>7</v>
      </c>
      <c r="G1026" s="340">
        <v>5</v>
      </c>
      <c r="H1026" s="491">
        <v>30</v>
      </c>
      <c r="I1026" s="340">
        <v>5</v>
      </c>
      <c r="J1026" s="496"/>
      <c r="K1026" s="497"/>
      <c r="L1026" s="430">
        <f t="shared" si="163"/>
        <v>112</v>
      </c>
      <c r="M1026" s="461">
        <f t="shared" si="164"/>
        <v>-5</v>
      </c>
    </row>
    <row r="1027" spans="2:13">
      <c r="B1027" s="1373"/>
      <c r="C1027" s="1429"/>
      <c r="D1027" s="334" t="s">
        <v>308</v>
      </c>
      <c r="E1027" s="411">
        <v>55</v>
      </c>
      <c r="F1027" s="336">
        <v>7</v>
      </c>
      <c r="G1027" s="336">
        <v>5</v>
      </c>
      <c r="H1027" s="336">
        <v>30</v>
      </c>
      <c r="I1027" s="336">
        <v>5</v>
      </c>
      <c r="J1027" s="336"/>
      <c r="K1027" s="336"/>
      <c r="L1027" s="429">
        <f t="shared" si="163"/>
        <v>102</v>
      </c>
      <c r="M1027" s="462">
        <f t="shared" si="164"/>
        <v>-5</v>
      </c>
    </row>
    <row r="1028" spans="2:13" ht="17.25" thickBot="1">
      <c r="B1028" s="1374"/>
      <c r="C1028" s="1430"/>
      <c r="D1028" s="330" t="s">
        <v>437</v>
      </c>
      <c r="E1028" s="412">
        <v>15</v>
      </c>
      <c r="F1028" s="332">
        <v>7</v>
      </c>
      <c r="G1028" s="332">
        <v>5</v>
      </c>
      <c r="H1028" s="332">
        <v>20</v>
      </c>
      <c r="I1028" s="332">
        <v>5</v>
      </c>
      <c r="J1028" s="498"/>
      <c r="K1028" s="499"/>
      <c r="L1028" s="431">
        <f t="shared" si="163"/>
        <v>52</v>
      </c>
      <c r="M1028" s="463">
        <f t="shared" si="164"/>
        <v>-45</v>
      </c>
    </row>
    <row r="1029" spans="2:13">
      <c r="B1029" s="1434" t="s">
        <v>312</v>
      </c>
      <c r="C1029" s="1428" t="s">
        <v>311</v>
      </c>
      <c r="D1029" s="338" t="s">
        <v>664</v>
      </c>
      <c r="E1029" s="638">
        <f t="shared" ref="E1029:E1034" si="165">E1023</f>
        <v>80</v>
      </c>
      <c r="F1029" s="340"/>
      <c r="G1029" s="340">
        <v>5</v>
      </c>
      <c r="H1029" s="491">
        <v>30</v>
      </c>
      <c r="I1029" s="340">
        <v>5</v>
      </c>
      <c r="J1029" s="340"/>
      <c r="K1029" s="482"/>
      <c r="L1029" s="430">
        <f t="shared" si="163"/>
        <v>120</v>
      </c>
      <c r="M1029" s="461">
        <f t="shared" si="164"/>
        <v>3</v>
      </c>
    </row>
    <row r="1030" spans="2:13">
      <c r="B1030" s="1435"/>
      <c r="C1030" s="1429"/>
      <c r="D1030" s="334" t="s">
        <v>308</v>
      </c>
      <c r="E1030" s="411">
        <f t="shared" si="165"/>
        <v>70</v>
      </c>
      <c r="F1030" s="336"/>
      <c r="G1030" s="336">
        <v>5</v>
      </c>
      <c r="H1030" s="336">
        <v>30</v>
      </c>
      <c r="I1030" s="336">
        <v>5</v>
      </c>
      <c r="J1030" s="336"/>
      <c r="K1030" s="483"/>
      <c r="L1030" s="429">
        <f t="shared" si="163"/>
        <v>110</v>
      </c>
      <c r="M1030" s="462">
        <f t="shared" si="164"/>
        <v>3</v>
      </c>
    </row>
    <row r="1031" spans="2:13" ht="17.25" thickBot="1">
      <c r="B1031" s="1435"/>
      <c r="C1031" s="1430"/>
      <c r="D1031" s="330" t="s">
        <v>437</v>
      </c>
      <c r="E1031" s="410">
        <f t="shared" si="165"/>
        <v>30</v>
      </c>
      <c r="F1031" s="332"/>
      <c r="G1031" s="332">
        <v>5</v>
      </c>
      <c r="H1031" s="332">
        <v>20</v>
      </c>
      <c r="I1031" s="332">
        <v>5</v>
      </c>
      <c r="J1031" s="332"/>
      <c r="K1031" s="484"/>
      <c r="L1031" s="431">
        <f t="shared" si="163"/>
        <v>60</v>
      </c>
      <c r="M1031" s="463">
        <f t="shared" si="164"/>
        <v>-37</v>
      </c>
    </row>
    <row r="1032" spans="2:13">
      <c r="B1032" s="1435"/>
      <c r="C1032" s="1428" t="s">
        <v>310</v>
      </c>
      <c r="D1032" s="338" t="s">
        <v>664</v>
      </c>
      <c r="E1032" s="638">
        <f t="shared" si="165"/>
        <v>65</v>
      </c>
      <c r="F1032" s="340"/>
      <c r="G1032" s="340">
        <v>5</v>
      </c>
      <c r="H1032" s="491">
        <v>30</v>
      </c>
      <c r="I1032" s="340">
        <v>5</v>
      </c>
      <c r="J1032" s="340"/>
      <c r="K1032" s="482"/>
      <c r="L1032" s="430">
        <f t="shared" si="163"/>
        <v>105</v>
      </c>
      <c r="M1032" s="461">
        <f t="shared" si="164"/>
        <v>-5</v>
      </c>
    </row>
    <row r="1033" spans="2:13">
      <c r="B1033" s="1435"/>
      <c r="C1033" s="1429"/>
      <c r="D1033" s="334" t="s">
        <v>308</v>
      </c>
      <c r="E1033" s="411">
        <f t="shared" si="165"/>
        <v>55</v>
      </c>
      <c r="F1033" s="336"/>
      <c r="G1033" s="336">
        <v>5</v>
      </c>
      <c r="H1033" s="336">
        <v>30</v>
      </c>
      <c r="I1033" s="336">
        <v>5</v>
      </c>
      <c r="J1033" s="336"/>
      <c r="K1033" s="483"/>
      <c r="L1033" s="641">
        <f t="shared" si="163"/>
        <v>95</v>
      </c>
      <c r="M1033" s="462">
        <f t="shared" si="164"/>
        <v>-5</v>
      </c>
    </row>
    <row r="1034" spans="2:13" ht="17.25" thickBot="1">
      <c r="B1034" s="1436"/>
      <c r="C1034" s="1430"/>
      <c r="D1034" s="330" t="s">
        <v>437</v>
      </c>
      <c r="E1034" s="639">
        <f t="shared" si="165"/>
        <v>15</v>
      </c>
      <c r="F1034" s="332"/>
      <c r="G1034" s="332">
        <v>5</v>
      </c>
      <c r="H1034" s="332">
        <v>20</v>
      </c>
      <c r="I1034" s="332">
        <v>5</v>
      </c>
      <c r="J1034" s="332"/>
      <c r="K1034" s="484"/>
      <c r="L1034" s="431">
        <f t="shared" si="163"/>
        <v>45</v>
      </c>
      <c r="M1034" s="463">
        <f t="shared" si="164"/>
        <v>-45</v>
      </c>
    </row>
    <row r="1035" spans="2:13" ht="17.25" thickBot="1"/>
    <row r="1036" spans="2:13" ht="21" thickBot="1">
      <c r="B1036" s="1437" t="s">
        <v>404</v>
      </c>
      <c r="C1036" s="1438"/>
      <c r="D1036" s="1439"/>
      <c r="E1036" s="433" t="s">
        <v>319</v>
      </c>
      <c r="F1036" s="354" t="s">
        <v>318</v>
      </c>
      <c r="G1036" s="354" t="s">
        <v>317</v>
      </c>
      <c r="H1036" s="354" t="s">
        <v>406</v>
      </c>
      <c r="I1036" s="466" t="s">
        <v>431</v>
      </c>
      <c r="J1036" s="354" t="s">
        <v>665</v>
      </c>
      <c r="K1036" s="460" t="s">
        <v>432</v>
      </c>
      <c r="L1036" s="354" t="s">
        <v>315</v>
      </c>
      <c r="M1036" s="435" t="s">
        <v>416</v>
      </c>
    </row>
    <row r="1037" spans="2:13" ht="17.25" thickBot="1">
      <c r="B1037" s="1434" t="s">
        <v>313</v>
      </c>
      <c r="C1037" s="1428" t="s">
        <v>311</v>
      </c>
      <c r="D1037" s="338" t="s">
        <v>664</v>
      </c>
      <c r="E1037" s="413">
        <v>119</v>
      </c>
      <c r="F1037" s="340">
        <v>7</v>
      </c>
      <c r="G1037" s="340">
        <v>5</v>
      </c>
      <c r="H1037" s="491">
        <v>-7</v>
      </c>
      <c r="I1037" s="491"/>
      <c r="J1037" s="340"/>
      <c r="K1037" s="340"/>
      <c r="L1037" s="340">
        <f>SUM(E1037:K1037)</f>
        <v>124</v>
      </c>
      <c r="M1037" s="438">
        <f>L1037-L1008</f>
        <v>-4</v>
      </c>
    </row>
    <row r="1038" spans="2:13" ht="17.25" thickBot="1">
      <c r="B1038" s="1435"/>
      <c r="C1038" s="1429"/>
      <c r="D1038" s="334" t="s">
        <v>308</v>
      </c>
      <c r="E1038" s="413">
        <v>119</v>
      </c>
      <c r="F1038" s="336">
        <v>7</v>
      </c>
      <c r="G1038" s="336">
        <v>5</v>
      </c>
      <c r="H1038" s="336">
        <v>-7</v>
      </c>
      <c r="I1038" s="336"/>
      <c r="J1038" s="336">
        <v>-10</v>
      </c>
      <c r="K1038" s="336"/>
      <c r="L1038" s="336">
        <f t="shared" ref="L1038:L1048" si="166">SUM(E1038:K1038)</f>
        <v>114</v>
      </c>
      <c r="M1038" s="374">
        <f t="shared" ref="M1038:M1048" si="167">L1038-L1009</f>
        <v>-9</v>
      </c>
    </row>
    <row r="1039" spans="2:13" ht="17.25" thickBot="1">
      <c r="B1039" s="1435"/>
      <c r="C1039" s="1430"/>
      <c r="D1039" s="330" t="s">
        <v>438</v>
      </c>
      <c r="E1039" s="413">
        <v>119</v>
      </c>
      <c r="F1039" s="332">
        <v>7</v>
      </c>
      <c r="G1039" s="332">
        <v>5</v>
      </c>
      <c r="H1039" s="341">
        <v>-7</v>
      </c>
      <c r="I1039" s="341"/>
      <c r="J1039" s="332">
        <v>-20</v>
      </c>
      <c r="K1039" s="332"/>
      <c r="L1039" s="332">
        <f t="shared" si="166"/>
        <v>104</v>
      </c>
      <c r="M1039" s="443">
        <f t="shared" si="167"/>
        <v>-9</v>
      </c>
    </row>
    <row r="1040" spans="2:13" ht="17.25" thickBot="1">
      <c r="B1040" s="1435"/>
      <c r="C1040" s="1428" t="s">
        <v>310</v>
      </c>
      <c r="D1040" s="338" t="s">
        <v>664</v>
      </c>
      <c r="E1040" s="413">
        <v>112</v>
      </c>
      <c r="F1040" s="340">
        <v>7</v>
      </c>
      <c r="G1040" s="340">
        <v>5</v>
      </c>
      <c r="H1040" s="491">
        <v>-7</v>
      </c>
      <c r="I1040" s="491"/>
      <c r="J1040" s="340"/>
      <c r="K1040" s="340"/>
      <c r="L1040" s="340">
        <f t="shared" si="166"/>
        <v>117</v>
      </c>
      <c r="M1040" s="438">
        <f t="shared" si="167"/>
        <v>0</v>
      </c>
    </row>
    <row r="1041" spans="2:13" ht="17.25" thickBot="1">
      <c r="B1041" s="1435"/>
      <c r="C1041" s="1429"/>
      <c r="D1041" s="334" t="s">
        <v>308</v>
      </c>
      <c r="E1041" s="413">
        <v>112</v>
      </c>
      <c r="F1041" s="336">
        <v>7</v>
      </c>
      <c r="G1041" s="336">
        <v>5</v>
      </c>
      <c r="H1041" s="336">
        <v>-7</v>
      </c>
      <c r="I1041" s="336"/>
      <c r="J1041" s="336">
        <v>-10</v>
      </c>
      <c r="K1041" s="336"/>
      <c r="L1041" s="336">
        <f t="shared" si="166"/>
        <v>107</v>
      </c>
      <c r="M1041" s="374">
        <f t="shared" si="167"/>
        <v>-5</v>
      </c>
    </row>
    <row r="1042" spans="2:13" ht="17.25" thickBot="1">
      <c r="B1042" s="1436"/>
      <c r="C1042" s="1409"/>
      <c r="D1042" s="637" t="s">
        <v>438</v>
      </c>
      <c r="E1042" s="413">
        <v>112</v>
      </c>
      <c r="F1042" s="496">
        <v>7</v>
      </c>
      <c r="G1042" s="496">
        <v>5</v>
      </c>
      <c r="H1042" s="341">
        <v>-7</v>
      </c>
      <c r="I1042" s="465"/>
      <c r="J1042" s="496">
        <v>-20</v>
      </c>
      <c r="K1042" s="496"/>
      <c r="L1042" s="496">
        <f t="shared" si="166"/>
        <v>97</v>
      </c>
      <c r="M1042" s="443">
        <f t="shared" si="167"/>
        <v>-5</v>
      </c>
    </row>
    <row r="1043" spans="2:13" ht="17.25" thickBot="1">
      <c r="B1043" s="1426" t="s">
        <v>312</v>
      </c>
      <c r="C1043" s="1428" t="s">
        <v>311</v>
      </c>
      <c r="D1043" s="338" t="s">
        <v>664</v>
      </c>
      <c r="E1043" s="413">
        <f t="shared" ref="E1043:E1048" si="168">E1037</f>
        <v>119</v>
      </c>
      <c r="F1043" s="340"/>
      <c r="G1043" s="340">
        <v>5</v>
      </c>
      <c r="H1043" s="491">
        <v>-7</v>
      </c>
      <c r="I1043" s="340"/>
      <c r="J1043" s="340"/>
      <c r="K1043" s="482"/>
      <c r="L1043" s="340">
        <f t="shared" si="166"/>
        <v>117</v>
      </c>
      <c r="M1043" s="367">
        <f t="shared" si="167"/>
        <v>1</v>
      </c>
    </row>
    <row r="1044" spans="2:13" ht="17.25" thickBot="1">
      <c r="B1044" s="1427"/>
      <c r="C1044" s="1429"/>
      <c r="D1044" s="334" t="s">
        <v>308</v>
      </c>
      <c r="E1044" s="413">
        <f t="shared" si="168"/>
        <v>119</v>
      </c>
      <c r="F1044" s="336"/>
      <c r="G1044" s="336">
        <v>5</v>
      </c>
      <c r="H1044" s="336">
        <v>-7</v>
      </c>
      <c r="I1044" s="336"/>
      <c r="J1044" s="336">
        <v>-10</v>
      </c>
      <c r="K1044" s="483"/>
      <c r="L1044" s="336">
        <f t="shared" si="166"/>
        <v>107</v>
      </c>
      <c r="M1044" s="374">
        <f t="shared" si="167"/>
        <v>-4</v>
      </c>
    </row>
    <row r="1045" spans="2:13" ht="17.25" thickBot="1">
      <c r="B1045" s="1427"/>
      <c r="C1045" s="1409"/>
      <c r="D1045" s="637" t="s">
        <v>438</v>
      </c>
      <c r="E1045" s="413">
        <f t="shared" si="168"/>
        <v>119</v>
      </c>
      <c r="F1045" s="496"/>
      <c r="G1045" s="496">
        <v>5</v>
      </c>
      <c r="H1045" s="341">
        <v>-7</v>
      </c>
      <c r="I1045" s="496"/>
      <c r="J1045" s="496">
        <v>-20</v>
      </c>
      <c r="K1045" s="502"/>
      <c r="L1045" s="496">
        <f t="shared" si="166"/>
        <v>97</v>
      </c>
      <c r="M1045" s="503">
        <f t="shared" si="167"/>
        <v>-4</v>
      </c>
    </row>
    <row r="1046" spans="2:13">
      <c r="B1046" s="1427"/>
      <c r="C1046" s="1428" t="s">
        <v>310</v>
      </c>
      <c r="D1046" s="338" t="s">
        <v>664</v>
      </c>
      <c r="E1046" s="413">
        <f t="shared" si="168"/>
        <v>112</v>
      </c>
      <c r="F1046" s="340"/>
      <c r="G1046" s="340">
        <v>5</v>
      </c>
      <c r="H1046" s="491">
        <v>-7</v>
      </c>
      <c r="I1046" s="340"/>
      <c r="J1046" s="340"/>
      <c r="K1046" s="482"/>
      <c r="L1046" s="340">
        <f t="shared" si="166"/>
        <v>110</v>
      </c>
      <c r="M1046" s="367">
        <f t="shared" si="167"/>
        <v>5</v>
      </c>
    </row>
    <row r="1047" spans="2:13">
      <c r="B1047" s="1427"/>
      <c r="C1047" s="1429"/>
      <c r="D1047" s="334" t="s">
        <v>308</v>
      </c>
      <c r="E1047" s="411">
        <f t="shared" si="168"/>
        <v>112</v>
      </c>
      <c r="F1047" s="336"/>
      <c r="G1047" s="336">
        <v>5</v>
      </c>
      <c r="H1047" s="336">
        <v>-7</v>
      </c>
      <c r="I1047" s="336"/>
      <c r="J1047" s="336">
        <v>-10</v>
      </c>
      <c r="K1047" s="483"/>
      <c r="L1047" s="641">
        <f t="shared" si="166"/>
        <v>100</v>
      </c>
      <c r="M1047" s="374">
        <f t="shared" si="167"/>
        <v>0</v>
      </c>
    </row>
    <row r="1048" spans="2:13" ht="17.25" thickBot="1">
      <c r="B1048" s="1376"/>
      <c r="C1048" s="1430"/>
      <c r="D1048" s="330" t="s">
        <v>438</v>
      </c>
      <c r="E1048" s="411">
        <f t="shared" si="168"/>
        <v>112</v>
      </c>
      <c r="F1048" s="332"/>
      <c r="G1048" s="332">
        <v>5</v>
      </c>
      <c r="H1048" s="498">
        <v>-7</v>
      </c>
      <c r="I1048" s="332"/>
      <c r="J1048" s="332">
        <v>-20</v>
      </c>
      <c r="K1048" s="484"/>
      <c r="L1048" s="332">
        <f t="shared" si="166"/>
        <v>90</v>
      </c>
      <c r="M1048" s="501">
        <f t="shared" si="167"/>
        <v>0</v>
      </c>
    </row>
  </sheetData>
  <mergeCells count="509">
    <mergeCell ref="B1043:B1048"/>
    <mergeCell ref="C1043:C1045"/>
    <mergeCell ref="C1046:C1048"/>
    <mergeCell ref="B1022:D1022"/>
    <mergeCell ref="B1023:B1028"/>
    <mergeCell ref="C1023:C1025"/>
    <mergeCell ref="C1026:C1028"/>
    <mergeCell ref="B1029:B1034"/>
    <mergeCell ref="C1029:C1031"/>
    <mergeCell ref="C1032:C1034"/>
    <mergeCell ref="B1036:D1036"/>
    <mergeCell ref="B1037:B1042"/>
    <mergeCell ref="C1037:C1039"/>
    <mergeCell ref="C1040:C1042"/>
    <mergeCell ref="C1006:I1006"/>
    <mergeCell ref="B1007:D1007"/>
    <mergeCell ref="B1008:B1013"/>
    <mergeCell ref="C1008:C1010"/>
    <mergeCell ref="C1011:C1013"/>
    <mergeCell ref="B1014:B1019"/>
    <mergeCell ref="C1014:C1016"/>
    <mergeCell ref="C1017:C1019"/>
    <mergeCell ref="B1021:H1021"/>
    <mergeCell ref="B998:B1003"/>
    <mergeCell ref="C998:C1000"/>
    <mergeCell ref="C1001:C1003"/>
    <mergeCell ref="B977:D977"/>
    <mergeCell ref="B978:B983"/>
    <mergeCell ref="C978:C980"/>
    <mergeCell ref="C981:C983"/>
    <mergeCell ref="B984:B989"/>
    <mergeCell ref="C984:C986"/>
    <mergeCell ref="C987:C989"/>
    <mergeCell ref="B991:D991"/>
    <mergeCell ref="B992:B997"/>
    <mergeCell ref="C992:C994"/>
    <mergeCell ref="C995:C997"/>
    <mergeCell ref="C961:I961"/>
    <mergeCell ref="B962:D962"/>
    <mergeCell ref="B963:B968"/>
    <mergeCell ref="C963:C965"/>
    <mergeCell ref="C966:C968"/>
    <mergeCell ref="B969:B974"/>
    <mergeCell ref="C969:C971"/>
    <mergeCell ref="C972:C974"/>
    <mergeCell ref="B976:H976"/>
    <mergeCell ref="B954:B959"/>
    <mergeCell ref="C954:C956"/>
    <mergeCell ref="C957:C959"/>
    <mergeCell ref="B933:D933"/>
    <mergeCell ref="B934:B939"/>
    <mergeCell ref="C934:C936"/>
    <mergeCell ref="C937:C939"/>
    <mergeCell ref="B940:B945"/>
    <mergeCell ref="C940:C942"/>
    <mergeCell ref="C943:C945"/>
    <mergeCell ref="B947:D947"/>
    <mergeCell ref="B948:B953"/>
    <mergeCell ref="C948:C950"/>
    <mergeCell ref="C951:C953"/>
    <mergeCell ref="C917:I917"/>
    <mergeCell ref="B918:D918"/>
    <mergeCell ref="B919:B924"/>
    <mergeCell ref="C919:C921"/>
    <mergeCell ref="C922:C924"/>
    <mergeCell ref="B925:B930"/>
    <mergeCell ref="C925:C927"/>
    <mergeCell ref="C928:C930"/>
    <mergeCell ref="B932:H932"/>
    <mergeCell ref="B684:B689"/>
    <mergeCell ref="C684:C686"/>
    <mergeCell ref="C687:C689"/>
    <mergeCell ref="B663:D663"/>
    <mergeCell ref="B664:B669"/>
    <mergeCell ref="C664:C666"/>
    <mergeCell ref="C667:C669"/>
    <mergeCell ref="B670:B675"/>
    <mergeCell ref="C670:C672"/>
    <mergeCell ref="C673:C675"/>
    <mergeCell ref="B677:D677"/>
    <mergeCell ref="B678:B683"/>
    <mergeCell ref="C678:C680"/>
    <mergeCell ref="C681:C683"/>
    <mergeCell ref="C647:I647"/>
    <mergeCell ref="B648:D648"/>
    <mergeCell ref="B649:B654"/>
    <mergeCell ref="C649:C651"/>
    <mergeCell ref="C652:C654"/>
    <mergeCell ref="B655:B660"/>
    <mergeCell ref="C655:C657"/>
    <mergeCell ref="C658:C660"/>
    <mergeCell ref="B662:H662"/>
    <mergeCell ref="B587:D587"/>
    <mergeCell ref="B588:B593"/>
    <mergeCell ref="C588:C590"/>
    <mergeCell ref="C591:C593"/>
    <mergeCell ref="B594:B599"/>
    <mergeCell ref="C594:C596"/>
    <mergeCell ref="C597:C599"/>
    <mergeCell ref="B574:B579"/>
    <mergeCell ref="C574:C576"/>
    <mergeCell ref="C577:C579"/>
    <mergeCell ref="B580:B585"/>
    <mergeCell ref="C580:C582"/>
    <mergeCell ref="C583:C585"/>
    <mergeCell ref="B558:D558"/>
    <mergeCell ref="B559:B564"/>
    <mergeCell ref="C559:C561"/>
    <mergeCell ref="C562:C564"/>
    <mergeCell ref="B565:B570"/>
    <mergeCell ref="C565:C567"/>
    <mergeCell ref="C568:C570"/>
    <mergeCell ref="C557:I557"/>
    <mergeCell ref="B573:D573"/>
    <mergeCell ref="B572:H572"/>
    <mergeCell ref="B453:B458"/>
    <mergeCell ref="C453:C455"/>
    <mergeCell ref="C456:C458"/>
    <mergeCell ref="B459:B464"/>
    <mergeCell ref="C459:C461"/>
    <mergeCell ref="C462:C464"/>
    <mergeCell ref="B437:H437"/>
    <mergeCell ref="B438:D438"/>
    <mergeCell ref="B439:B444"/>
    <mergeCell ref="C439:C441"/>
    <mergeCell ref="C442:C444"/>
    <mergeCell ref="B445:B450"/>
    <mergeCell ref="C445:C447"/>
    <mergeCell ref="C448:C450"/>
    <mergeCell ref="B452:D452"/>
    <mergeCell ref="C421:M421"/>
    <mergeCell ref="B422:H422"/>
    <mergeCell ref="B423:D423"/>
    <mergeCell ref="B424:B429"/>
    <mergeCell ref="C424:C426"/>
    <mergeCell ref="C427:C429"/>
    <mergeCell ref="B430:B435"/>
    <mergeCell ref="C430:C432"/>
    <mergeCell ref="C433:C435"/>
    <mergeCell ref="B408:B413"/>
    <mergeCell ref="C408:C410"/>
    <mergeCell ref="C411:C413"/>
    <mergeCell ref="B414:B419"/>
    <mergeCell ref="C414:C416"/>
    <mergeCell ref="C417:C419"/>
    <mergeCell ref="B392:H392"/>
    <mergeCell ref="B393:D393"/>
    <mergeCell ref="B394:B399"/>
    <mergeCell ref="C394:C396"/>
    <mergeCell ref="C397:C399"/>
    <mergeCell ref="B400:B405"/>
    <mergeCell ref="C400:C402"/>
    <mergeCell ref="C403:C405"/>
    <mergeCell ref="B407:D407"/>
    <mergeCell ref="C376:M376"/>
    <mergeCell ref="B377:H377"/>
    <mergeCell ref="B378:D378"/>
    <mergeCell ref="B379:B384"/>
    <mergeCell ref="C379:C381"/>
    <mergeCell ref="C382:C384"/>
    <mergeCell ref="B385:B390"/>
    <mergeCell ref="C385:C387"/>
    <mergeCell ref="C388:C390"/>
    <mergeCell ref="B363:B368"/>
    <mergeCell ref="C363:C365"/>
    <mergeCell ref="C366:C368"/>
    <mergeCell ref="B369:B374"/>
    <mergeCell ref="C369:C371"/>
    <mergeCell ref="C372:C374"/>
    <mergeCell ref="B347:H347"/>
    <mergeCell ref="B348:D348"/>
    <mergeCell ref="B349:B354"/>
    <mergeCell ref="C349:C351"/>
    <mergeCell ref="C352:C354"/>
    <mergeCell ref="B355:B360"/>
    <mergeCell ref="C355:C357"/>
    <mergeCell ref="C358:C360"/>
    <mergeCell ref="B362:D362"/>
    <mergeCell ref="C331:M331"/>
    <mergeCell ref="B332:H332"/>
    <mergeCell ref="B333:D333"/>
    <mergeCell ref="B334:B339"/>
    <mergeCell ref="C334:C336"/>
    <mergeCell ref="C337:C339"/>
    <mergeCell ref="B340:B345"/>
    <mergeCell ref="C340:C342"/>
    <mergeCell ref="C343:C345"/>
    <mergeCell ref="B324:B329"/>
    <mergeCell ref="C324:C326"/>
    <mergeCell ref="C327:C329"/>
    <mergeCell ref="B303:D303"/>
    <mergeCell ref="B304:B309"/>
    <mergeCell ref="C304:C306"/>
    <mergeCell ref="C307:C309"/>
    <mergeCell ref="B310:B315"/>
    <mergeCell ref="C310:C312"/>
    <mergeCell ref="C313:C315"/>
    <mergeCell ref="B317:D317"/>
    <mergeCell ref="B318:B323"/>
    <mergeCell ref="C318:C320"/>
    <mergeCell ref="C321:C323"/>
    <mergeCell ref="B287:H287"/>
    <mergeCell ref="B288:D288"/>
    <mergeCell ref="B289:B294"/>
    <mergeCell ref="C289:C291"/>
    <mergeCell ref="C292:C294"/>
    <mergeCell ref="B295:B300"/>
    <mergeCell ref="C295:C297"/>
    <mergeCell ref="C298:C300"/>
    <mergeCell ref="B302:H302"/>
    <mergeCell ref="B270:H270"/>
    <mergeCell ref="B255:H255"/>
    <mergeCell ref="B271:D271"/>
    <mergeCell ref="B272:B277"/>
    <mergeCell ref="C272:C274"/>
    <mergeCell ref="C275:C277"/>
    <mergeCell ref="B278:B283"/>
    <mergeCell ref="C278:C280"/>
    <mergeCell ref="C281:C283"/>
    <mergeCell ref="B256:D256"/>
    <mergeCell ref="B257:B262"/>
    <mergeCell ref="C257:C259"/>
    <mergeCell ref="C260:C262"/>
    <mergeCell ref="B263:B268"/>
    <mergeCell ref="C263:C265"/>
    <mergeCell ref="C266:C268"/>
    <mergeCell ref="B230:B235"/>
    <mergeCell ref="C230:C232"/>
    <mergeCell ref="C233:C235"/>
    <mergeCell ref="B244:B249"/>
    <mergeCell ref="C244:C246"/>
    <mergeCell ref="C247:C249"/>
    <mergeCell ref="B237:D237"/>
    <mergeCell ref="B238:B243"/>
    <mergeCell ref="C238:C240"/>
    <mergeCell ref="C241:C243"/>
    <mergeCell ref="B224:B229"/>
    <mergeCell ref="C224:C226"/>
    <mergeCell ref="C227:C229"/>
    <mergeCell ref="B208:B213"/>
    <mergeCell ref="C208:C210"/>
    <mergeCell ref="C211:C213"/>
    <mergeCell ref="C169:C171"/>
    <mergeCell ref="B172:B177"/>
    <mergeCell ref="C172:C174"/>
    <mergeCell ref="C175:C177"/>
    <mergeCell ref="B223:D223"/>
    <mergeCell ref="B181:D181"/>
    <mergeCell ref="B182:B187"/>
    <mergeCell ref="C182:C184"/>
    <mergeCell ref="C185:C187"/>
    <mergeCell ref="B188:B193"/>
    <mergeCell ref="C188:C190"/>
    <mergeCell ref="B194:B199"/>
    <mergeCell ref="C194:C196"/>
    <mergeCell ref="C197:C199"/>
    <mergeCell ref="B214:B219"/>
    <mergeCell ref="C214:C216"/>
    <mergeCell ref="C217:C219"/>
    <mergeCell ref="B201:D201"/>
    <mergeCell ref="B135:D135"/>
    <mergeCell ref="B136:B141"/>
    <mergeCell ref="C136:C138"/>
    <mergeCell ref="C139:C141"/>
    <mergeCell ref="B142:B147"/>
    <mergeCell ref="B121:D121"/>
    <mergeCell ref="B122:B127"/>
    <mergeCell ref="C122:C124"/>
    <mergeCell ref="C125:C127"/>
    <mergeCell ref="B128:B133"/>
    <mergeCell ref="C128:C130"/>
    <mergeCell ref="C131:C133"/>
    <mergeCell ref="B105:D105"/>
    <mergeCell ref="B106:B111"/>
    <mergeCell ref="C106:C108"/>
    <mergeCell ref="C109:C111"/>
    <mergeCell ref="B112:B117"/>
    <mergeCell ref="C112:C114"/>
    <mergeCell ref="C115:C117"/>
    <mergeCell ref="B91:D91"/>
    <mergeCell ref="B98:B103"/>
    <mergeCell ref="C98:C100"/>
    <mergeCell ref="C101:C103"/>
    <mergeCell ref="B92:B97"/>
    <mergeCell ref="C92:C94"/>
    <mergeCell ref="C95:C97"/>
    <mergeCell ref="B75:D75"/>
    <mergeCell ref="B76:B81"/>
    <mergeCell ref="B82:B87"/>
    <mergeCell ref="B62:B67"/>
    <mergeCell ref="B68:B73"/>
    <mergeCell ref="C76:C78"/>
    <mergeCell ref="C79:C81"/>
    <mergeCell ref="C82:C84"/>
    <mergeCell ref="C85:C87"/>
    <mergeCell ref="C62:C64"/>
    <mergeCell ref="C65:C67"/>
    <mergeCell ref="C68:C70"/>
    <mergeCell ref="C71:C73"/>
    <mergeCell ref="C286:M286"/>
    <mergeCell ref="B202:B207"/>
    <mergeCell ref="C202:C204"/>
    <mergeCell ref="C205:C207"/>
    <mergeCell ref="B49:D49"/>
    <mergeCell ref="B9:D9"/>
    <mergeCell ref="B3:D3"/>
    <mergeCell ref="B17:D17"/>
    <mergeCell ref="B27:D27"/>
    <mergeCell ref="B39:D39"/>
    <mergeCell ref="C142:C144"/>
    <mergeCell ref="C145:C147"/>
    <mergeCell ref="C191:C193"/>
    <mergeCell ref="B151:D151"/>
    <mergeCell ref="B152:B157"/>
    <mergeCell ref="C152:C154"/>
    <mergeCell ref="C155:C157"/>
    <mergeCell ref="B158:B163"/>
    <mergeCell ref="C158:C160"/>
    <mergeCell ref="C161:C163"/>
    <mergeCell ref="B165:D165"/>
    <mergeCell ref="B166:B171"/>
    <mergeCell ref="C166:C168"/>
    <mergeCell ref="B61:D61"/>
    <mergeCell ref="C466:M466"/>
    <mergeCell ref="B467:H467"/>
    <mergeCell ref="B468:D468"/>
    <mergeCell ref="B469:B474"/>
    <mergeCell ref="C469:C471"/>
    <mergeCell ref="C472:C474"/>
    <mergeCell ref="B475:B480"/>
    <mergeCell ref="C475:C477"/>
    <mergeCell ref="C478:C480"/>
    <mergeCell ref="B498:B503"/>
    <mergeCell ref="C498:C500"/>
    <mergeCell ref="C501:C503"/>
    <mergeCell ref="B504:B509"/>
    <mergeCell ref="C504:C506"/>
    <mergeCell ref="C507:C509"/>
    <mergeCell ref="B482:H482"/>
    <mergeCell ref="B483:D483"/>
    <mergeCell ref="B484:B489"/>
    <mergeCell ref="C484:C486"/>
    <mergeCell ref="C487:C489"/>
    <mergeCell ref="B490:B495"/>
    <mergeCell ref="C490:C492"/>
    <mergeCell ref="C493:C495"/>
    <mergeCell ref="B497:D497"/>
    <mergeCell ref="C511:M511"/>
    <mergeCell ref="B512:H512"/>
    <mergeCell ref="B513:D513"/>
    <mergeCell ref="B514:B519"/>
    <mergeCell ref="C514:C516"/>
    <mergeCell ref="C517:C519"/>
    <mergeCell ref="B520:B525"/>
    <mergeCell ref="C520:C522"/>
    <mergeCell ref="C523:C525"/>
    <mergeCell ref="B543:B548"/>
    <mergeCell ref="C543:C545"/>
    <mergeCell ref="C546:C548"/>
    <mergeCell ref="B549:B554"/>
    <mergeCell ref="C549:C551"/>
    <mergeCell ref="C552:C554"/>
    <mergeCell ref="B527:H527"/>
    <mergeCell ref="B528:D528"/>
    <mergeCell ref="B529:B534"/>
    <mergeCell ref="C529:C531"/>
    <mergeCell ref="C532:C534"/>
    <mergeCell ref="B535:B540"/>
    <mergeCell ref="C535:C537"/>
    <mergeCell ref="C538:C540"/>
    <mergeCell ref="B542:D542"/>
    <mergeCell ref="C602:I602"/>
    <mergeCell ref="B603:D603"/>
    <mergeCell ref="B604:B609"/>
    <mergeCell ref="C604:C606"/>
    <mergeCell ref="C607:C609"/>
    <mergeCell ref="B610:B615"/>
    <mergeCell ref="C610:C612"/>
    <mergeCell ref="C613:C615"/>
    <mergeCell ref="B617:H617"/>
    <mergeCell ref="B639:B644"/>
    <mergeCell ref="C639:C641"/>
    <mergeCell ref="C642:C644"/>
    <mergeCell ref="B618:D618"/>
    <mergeCell ref="B619:B624"/>
    <mergeCell ref="C619:C621"/>
    <mergeCell ref="C622:C624"/>
    <mergeCell ref="B625:B630"/>
    <mergeCell ref="C625:C627"/>
    <mergeCell ref="C628:C630"/>
    <mergeCell ref="B632:D632"/>
    <mergeCell ref="B633:B638"/>
    <mergeCell ref="C633:C635"/>
    <mergeCell ref="C636:C638"/>
    <mergeCell ref="C692:I692"/>
    <mergeCell ref="B693:D693"/>
    <mergeCell ref="B694:B699"/>
    <mergeCell ref="C694:C696"/>
    <mergeCell ref="C697:C699"/>
    <mergeCell ref="B700:B705"/>
    <mergeCell ref="C700:C702"/>
    <mergeCell ref="C703:C705"/>
    <mergeCell ref="B707:H707"/>
    <mergeCell ref="B729:B734"/>
    <mergeCell ref="C729:C731"/>
    <mergeCell ref="C732:C734"/>
    <mergeCell ref="B708:D708"/>
    <mergeCell ref="B709:B714"/>
    <mergeCell ref="C709:C711"/>
    <mergeCell ref="C712:C714"/>
    <mergeCell ref="B715:B720"/>
    <mergeCell ref="C715:C717"/>
    <mergeCell ref="C718:C720"/>
    <mergeCell ref="B722:D722"/>
    <mergeCell ref="B723:B728"/>
    <mergeCell ref="C723:C725"/>
    <mergeCell ref="C726:C728"/>
    <mergeCell ref="C736:I736"/>
    <mergeCell ref="B737:D737"/>
    <mergeCell ref="B738:B743"/>
    <mergeCell ref="C738:C740"/>
    <mergeCell ref="C741:C743"/>
    <mergeCell ref="B744:B749"/>
    <mergeCell ref="C744:C746"/>
    <mergeCell ref="C747:C749"/>
    <mergeCell ref="B751:H751"/>
    <mergeCell ref="B773:B778"/>
    <mergeCell ref="C773:C775"/>
    <mergeCell ref="C776:C778"/>
    <mergeCell ref="B752:D752"/>
    <mergeCell ref="B753:B758"/>
    <mergeCell ref="C753:C755"/>
    <mergeCell ref="C756:C758"/>
    <mergeCell ref="B759:B764"/>
    <mergeCell ref="C759:C761"/>
    <mergeCell ref="C762:C764"/>
    <mergeCell ref="B766:D766"/>
    <mergeCell ref="B767:B772"/>
    <mergeCell ref="C767:C769"/>
    <mergeCell ref="C770:C772"/>
    <mergeCell ref="C782:I782"/>
    <mergeCell ref="B783:D783"/>
    <mergeCell ref="B784:B789"/>
    <mergeCell ref="C784:C786"/>
    <mergeCell ref="C787:C789"/>
    <mergeCell ref="B790:B795"/>
    <mergeCell ref="C790:C792"/>
    <mergeCell ref="C793:C795"/>
    <mergeCell ref="B797:H797"/>
    <mergeCell ref="B819:B824"/>
    <mergeCell ref="C819:C821"/>
    <mergeCell ref="C822:C824"/>
    <mergeCell ref="B798:D798"/>
    <mergeCell ref="B799:B804"/>
    <mergeCell ref="C799:C801"/>
    <mergeCell ref="C802:C804"/>
    <mergeCell ref="B805:B810"/>
    <mergeCell ref="C805:C807"/>
    <mergeCell ref="C808:C810"/>
    <mergeCell ref="B812:D812"/>
    <mergeCell ref="B813:B818"/>
    <mergeCell ref="C813:C815"/>
    <mergeCell ref="C816:C818"/>
    <mergeCell ref="C827:I827"/>
    <mergeCell ref="B828:D828"/>
    <mergeCell ref="B829:B834"/>
    <mergeCell ref="C829:C831"/>
    <mergeCell ref="C832:C834"/>
    <mergeCell ref="B835:B840"/>
    <mergeCell ref="C835:C837"/>
    <mergeCell ref="C838:C840"/>
    <mergeCell ref="B842:H842"/>
    <mergeCell ref="B864:B869"/>
    <mergeCell ref="C864:C866"/>
    <mergeCell ref="C867:C869"/>
    <mergeCell ref="B843:D843"/>
    <mergeCell ref="B844:B849"/>
    <mergeCell ref="C844:C846"/>
    <mergeCell ref="C847:C849"/>
    <mergeCell ref="B850:B855"/>
    <mergeCell ref="C850:C852"/>
    <mergeCell ref="C853:C855"/>
    <mergeCell ref="B857:D857"/>
    <mergeCell ref="B858:B863"/>
    <mergeCell ref="C858:C860"/>
    <mergeCell ref="C861:C863"/>
    <mergeCell ref="C872:I872"/>
    <mergeCell ref="B873:D873"/>
    <mergeCell ref="B874:B879"/>
    <mergeCell ref="C874:C876"/>
    <mergeCell ref="C877:C879"/>
    <mergeCell ref="B880:B885"/>
    <mergeCell ref="C880:C882"/>
    <mergeCell ref="C883:C885"/>
    <mergeCell ref="B887:H887"/>
    <mergeCell ref="B909:B914"/>
    <mergeCell ref="C909:C911"/>
    <mergeCell ref="C912:C914"/>
    <mergeCell ref="B888:D888"/>
    <mergeCell ref="B889:B894"/>
    <mergeCell ref="C889:C891"/>
    <mergeCell ref="C892:C894"/>
    <mergeCell ref="B895:B900"/>
    <mergeCell ref="C895:C897"/>
    <mergeCell ref="C898:C900"/>
    <mergeCell ref="B902:D902"/>
    <mergeCell ref="B903:B908"/>
    <mergeCell ref="C903:C905"/>
    <mergeCell ref="C906:C908"/>
  </mergeCells>
  <phoneticPr fontId="2" type="noConversion"/>
  <conditionalFormatting sqref="L290 L305 L319">
    <cfRule type="top10" dxfId="155" priority="106" rank="1"/>
  </conditionalFormatting>
  <conditionalFormatting sqref="L291 L306 L320">
    <cfRule type="top10" dxfId="154" priority="105" rank="1"/>
  </conditionalFormatting>
  <conditionalFormatting sqref="L292 L307 L321">
    <cfRule type="top10" dxfId="153" priority="104" rank="1"/>
  </conditionalFormatting>
  <conditionalFormatting sqref="L293 L308 L322">
    <cfRule type="top10" dxfId="152" priority="103" rank="1"/>
  </conditionalFormatting>
  <conditionalFormatting sqref="L294 L309 L323">
    <cfRule type="top10" dxfId="151" priority="102" rank="1"/>
  </conditionalFormatting>
  <conditionalFormatting sqref="L295 L310 L324">
    <cfRule type="top10" dxfId="150" priority="101" rank="1"/>
  </conditionalFormatting>
  <conditionalFormatting sqref="L296 L311 L325">
    <cfRule type="top10" dxfId="149" priority="100" rank="1"/>
  </conditionalFormatting>
  <conditionalFormatting sqref="L318 L304 L289">
    <cfRule type="top10" dxfId="148" priority="107" rank="1"/>
  </conditionalFormatting>
  <conditionalFormatting sqref="L326 L312 L297">
    <cfRule type="top10" dxfId="147" priority="99" rank="1"/>
  </conditionalFormatting>
  <conditionalFormatting sqref="L327 L313 L298">
    <cfRule type="top10" dxfId="146" priority="98" rank="1"/>
  </conditionalFormatting>
  <conditionalFormatting sqref="L328 L314 L299">
    <cfRule type="top10" dxfId="145" priority="97" rank="1"/>
  </conditionalFormatting>
  <conditionalFormatting sqref="L329 L315 L300">
    <cfRule type="top10" dxfId="144" priority="96" rank="1"/>
  </conditionalFormatting>
  <conditionalFormatting sqref="L335 L364">
    <cfRule type="top10" dxfId="143" priority="92" rank="1"/>
  </conditionalFormatting>
  <conditionalFormatting sqref="L336 L365">
    <cfRule type="top10" dxfId="142" priority="91" rank="1"/>
  </conditionalFormatting>
  <conditionalFormatting sqref="L337 L366">
    <cfRule type="top10" dxfId="141" priority="90" rank="1"/>
  </conditionalFormatting>
  <conditionalFormatting sqref="L338 L367">
    <cfRule type="top10" dxfId="140" priority="89" rank="1"/>
  </conditionalFormatting>
  <conditionalFormatting sqref="L339 L368">
    <cfRule type="top10" dxfId="139" priority="88" rank="1"/>
  </conditionalFormatting>
  <conditionalFormatting sqref="L340 L369">
    <cfRule type="top10" dxfId="138" priority="87" rank="1"/>
  </conditionalFormatting>
  <conditionalFormatting sqref="L341 L370">
    <cfRule type="top10" dxfId="137" priority="86" rank="1"/>
  </conditionalFormatting>
  <conditionalFormatting sqref="L363 L334 L349:L360">
    <cfRule type="top10" dxfId="136" priority="93" rank="1"/>
  </conditionalFormatting>
  <conditionalFormatting sqref="L371 L342">
    <cfRule type="top10" dxfId="135" priority="85" rank="1"/>
  </conditionalFormatting>
  <conditionalFormatting sqref="L372 L343">
    <cfRule type="top10" dxfId="134" priority="84" rank="1"/>
  </conditionalFormatting>
  <conditionalFormatting sqref="L373 L344">
    <cfRule type="top10" dxfId="133" priority="83" rank="1"/>
  </conditionalFormatting>
  <conditionalFormatting sqref="L374 L345">
    <cfRule type="top10" dxfId="132" priority="82" rank="1"/>
  </conditionalFormatting>
  <conditionalFormatting sqref="L380 L409">
    <cfRule type="top10" dxfId="131" priority="78" rank="1"/>
  </conditionalFormatting>
  <conditionalFormatting sqref="L381 L410">
    <cfRule type="top10" dxfId="130" priority="77" rank="1"/>
  </conditionalFormatting>
  <conditionalFormatting sqref="L382 L411">
    <cfRule type="top10" dxfId="129" priority="76" rank="1"/>
  </conditionalFormatting>
  <conditionalFormatting sqref="L383 L412">
    <cfRule type="top10" dxfId="128" priority="75" rank="1"/>
  </conditionalFormatting>
  <conditionalFormatting sqref="L384 L413">
    <cfRule type="top10" dxfId="127" priority="74" rank="1"/>
  </conditionalFormatting>
  <conditionalFormatting sqref="L385 L414">
    <cfRule type="top10" dxfId="126" priority="73" rank="1"/>
  </conditionalFormatting>
  <conditionalFormatting sqref="L386 L415">
    <cfRule type="top10" dxfId="125" priority="72" rank="1"/>
  </conditionalFormatting>
  <conditionalFormatting sqref="L408 L379 L394:L405">
    <cfRule type="top10" dxfId="124" priority="79" rank="1"/>
  </conditionalFormatting>
  <conditionalFormatting sqref="L416 L387">
    <cfRule type="top10" dxfId="123" priority="71" rank="1"/>
  </conditionalFormatting>
  <conditionalFormatting sqref="L417 L388">
    <cfRule type="top10" dxfId="122" priority="70" rank="1"/>
  </conditionalFormatting>
  <conditionalFormatting sqref="L418 L389">
    <cfRule type="top10" dxfId="121" priority="69" rank="1"/>
  </conditionalFormatting>
  <conditionalFormatting sqref="L419 L390">
    <cfRule type="top10" dxfId="120" priority="68" rank="1"/>
  </conditionalFormatting>
  <conditionalFormatting sqref="L425 L454">
    <cfRule type="top10" dxfId="119" priority="64" rank="1"/>
  </conditionalFormatting>
  <conditionalFormatting sqref="L426 L455">
    <cfRule type="top10" dxfId="118" priority="63" rank="1"/>
  </conditionalFormatting>
  <conditionalFormatting sqref="L427 L456">
    <cfRule type="top10" dxfId="117" priority="62" rank="1"/>
  </conditionalFormatting>
  <conditionalFormatting sqref="L428 L457">
    <cfRule type="top10" dxfId="116" priority="61" rank="1"/>
  </conditionalFormatting>
  <conditionalFormatting sqref="L429 L458">
    <cfRule type="top10" dxfId="115" priority="60" rank="1"/>
  </conditionalFormatting>
  <conditionalFormatting sqref="L430 L459">
    <cfRule type="top10" dxfId="114" priority="59" rank="1"/>
  </conditionalFormatting>
  <conditionalFormatting sqref="L431 L460">
    <cfRule type="top10" dxfId="113" priority="58" rank="1"/>
  </conditionalFormatting>
  <conditionalFormatting sqref="L453 L424 L439:L450">
    <cfRule type="top10" dxfId="112" priority="65" rank="1"/>
  </conditionalFormatting>
  <conditionalFormatting sqref="L461 L432">
    <cfRule type="top10" dxfId="111" priority="57" rank="1"/>
  </conditionalFormatting>
  <conditionalFormatting sqref="L462 L433">
    <cfRule type="top10" dxfId="110" priority="56" rank="1"/>
  </conditionalFormatting>
  <conditionalFormatting sqref="L463 L434">
    <cfRule type="top10" dxfId="109" priority="55" rank="1"/>
  </conditionalFormatting>
  <conditionalFormatting sqref="L464 L435">
    <cfRule type="top10" dxfId="108" priority="54" rank="1"/>
  </conditionalFormatting>
  <conditionalFormatting sqref="M224:M235 M238:M249">
    <cfRule type="cellIs" dxfId="107" priority="111" operator="greaterThan">
      <formula>0</formula>
    </cfRule>
  </conditionalFormatting>
  <conditionalFormatting sqref="M257:M268 M272:M283">
    <cfRule type="cellIs" dxfId="106" priority="110" operator="greaterThan">
      <formula>0</formula>
    </cfRule>
  </conditionalFormatting>
  <conditionalFormatting sqref="M289:M300 M304:M315">
    <cfRule type="cellIs" dxfId="105" priority="109" operator="greaterThan">
      <formula>0</formula>
    </cfRule>
  </conditionalFormatting>
  <conditionalFormatting sqref="M318:M329">
    <cfRule type="cellIs" dxfId="104" priority="108" operator="greaterThan">
      <formula>0</formula>
    </cfRule>
  </conditionalFormatting>
  <conditionalFormatting sqref="M334:M345 M349:M360">
    <cfRule type="cellIs" dxfId="103" priority="95" operator="greaterThan">
      <formula>0</formula>
    </cfRule>
  </conditionalFormatting>
  <conditionalFormatting sqref="M363:M374">
    <cfRule type="cellIs" dxfId="102" priority="94" operator="greaterThan">
      <formula>0</formula>
    </cfRule>
  </conditionalFormatting>
  <conditionalFormatting sqref="M379:M390 M394:M405">
    <cfRule type="cellIs" dxfId="101" priority="81" operator="greaterThan">
      <formula>0</formula>
    </cfRule>
  </conditionalFormatting>
  <conditionalFormatting sqref="M408:M419">
    <cfRule type="cellIs" dxfId="100" priority="80" operator="greaterThan">
      <formula>0</formula>
    </cfRule>
  </conditionalFormatting>
  <conditionalFormatting sqref="M424:M435 M439:M450">
    <cfRule type="cellIs" dxfId="99" priority="67" operator="greaterThan">
      <formula>0</formula>
    </cfRule>
  </conditionalFormatting>
  <conditionalFormatting sqref="M453:M464">
    <cfRule type="cellIs" dxfId="98" priority="66" operator="greaterThan">
      <formula>0</formula>
    </cfRule>
  </conditionalFormatting>
  <conditionalFormatting sqref="M469:M480 M484:M495">
    <cfRule type="cellIs" dxfId="97" priority="53" operator="greaterThan">
      <formula>0</formula>
    </cfRule>
  </conditionalFormatting>
  <conditionalFormatting sqref="M498:M509">
    <cfRule type="cellIs" dxfId="96" priority="52" operator="greaterThan">
      <formula>0</formula>
    </cfRule>
  </conditionalFormatting>
  <conditionalFormatting sqref="M514:M525 M529:M540">
    <cfRule type="cellIs" dxfId="95" priority="39" operator="greaterThan">
      <formula>0</formula>
    </cfRule>
  </conditionalFormatting>
  <conditionalFormatting sqref="M543:M554">
    <cfRule type="cellIs" dxfId="94" priority="38" operator="greaterThan">
      <formula>0</formula>
    </cfRule>
  </conditionalFormatting>
  <conditionalFormatting sqref="M559:M570">
    <cfRule type="cellIs" dxfId="93" priority="34" operator="greaterThan">
      <formula>0</formula>
    </cfRule>
  </conditionalFormatting>
  <conditionalFormatting sqref="M574:M585">
    <cfRule type="cellIs" dxfId="92" priority="33" operator="greaterThan">
      <formula>0</formula>
    </cfRule>
  </conditionalFormatting>
  <conditionalFormatting sqref="M588:M599">
    <cfRule type="cellIs" dxfId="91" priority="31" operator="greaterThan">
      <formula>0</formula>
    </cfRule>
  </conditionalFormatting>
  <conditionalFormatting sqref="M604:M615">
    <cfRule type="cellIs" dxfId="90" priority="30" operator="greaterThan">
      <formula>0</formula>
    </cfRule>
  </conditionalFormatting>
  <conditionalFormatting sqref="M619:M630">
    <cfRule type="cellIs" dxfId="89" priority="29" operator="greaterThan">
      <formula>0</formula>
    </cfRule>
  </conditionalFormatting>
  <conditionalFormatting sqref="M633:M644">
    <cfRule type="cellIs" dxfId="88" priority="28" operator="greaterThan">
      <formula>0</formula>
    </cfRule>
  </conditionalFormatting>
  <conditionalFormatting sqref="M649:M660">
    <cfRule type="cellIs" dxfId="87" priority="27" operator="greaterThan">
      <formula>0</formula>
    </cfRule>
  </conditionalFormatting>
  <conditionalFormatting sqref="M664:M675">
    <cfRule type="cellIs" dxfId="86" priority="26" operator="greaterThan">
      <formula>0</formula>
    </cfRule>
  </conditionalFormatting>
  <conditionalFormatting sqref="M678:M689">
    <cfRule type="cellIs" dxfId="85" priority="25" operator="greaterThan">
      <formula>0</formula>
    </cfRule>
  </conditionalFormatting>
  <conditionalFormatting sqref="M694:M705">
    <cfRule type="cellIs" dxfId="84" priority="24" operator="greaterThan">
      <formula>0</formula>
    </cfRule>
  </conditionalFormatting>
  <conditionalFormatting sqref="M709:M720">
    <cfRule type="cellIs" dxfId="83" priority="23" operator="greaterThan">
      <formula>0</formula>
    </cfRule>
  </conditionalFormatting>
  <conditionalFormatting sqref="M723:M734">
    <cfRule type="cellIs" dxfId="82" priority="22" operator="greaterThan">
      <formula>0</formula>
    </cfRule>
  </conditionalFormatting>
  <conditionalFormatting sqref="M738:M749">
    <cfRule type="cellIs" dxfId="81" priority="21" operator="greaterThan">
      <formula>0</formula>
    </cfRule>
  </conditionalFormatting>
  <conditionalFormatting sqref="M753:M764">
    <cfRule type="cellIs" dxfId="80" priority="20" operator="greaterThan">
      <formula>0</formula>
    </cfRule>
  </conditionalFormatting>
  <conditionalFormatting sqref="M767:M778">
    <cfRule type="cellIs" dxfId="79" priority="19" operator="greaterThan">
      <formula>0</formula>
    </cfRule>
  </conditionalFormatting>
  <conditionalFormatting sqref="M784:M795">
    <cfRule type="cellIs" dxfId="78" priority="18" operator="greaterThan">
      <formula>0</formula>
    </cfRule>
  </conditionalFormatting>
  <conditionalFormatting sqref="M799:M810">
    <cfRule type="cellIs" dxfId="77" priority="17" operator="greaterThan">
      <formula>0</formula>
    </cfRule>
  </conditionalFormatting>
  <conditionalFormatting sqref="M813:M824">
    <cfRule type="cellIs" dxfId="76" priority="16" operator="greaterThan">
      <formula>0</formula>
    </cfRule>
  </conditionalFormatting>
  <conditionalFormatting sqref="M829:M840">
    <cfRule type="cellIs" dxfId="75" priority="15" operator="greaterThan">
      <formula>0</formula>
    </cfRule>
  </conditionalFormatting>
  <conditionalFormatting sqref="M844:M855">
    <cfRule type="cellIs" dxfId="74" priority="14" operator="greaterThan">
      <formula>0</formula>
    </cfRule>
  </conditionalFormatting>
  <conditionalFormatting sqref="M858:M869">
    <cfRule type="cellIs" dxfId="73" priority="13" operator="greaterThan">
      <formula>0</formula>
    </cfRule>
  </conditionalFormatting>
  <conditionalFormatting sqref="M874:M885">
    <cfRule type="cellIs" dxfId="72" priority="12" operator="greaterThan">
      <formula>0</formula>
    </cfRule>
  </conditionalFormatting>
  <conditionalFormatting sqref="M889:M900">
    <cfRule type="cellIs" dxfId="71" priority="11" operator="greaterThan">
      <formula>0</formula>
    </cfRule>
  </conditionalFormatting>
  <conditionalFormatting sqref="M903:M914">
    <cfRule type="cellIs" dxfId="70" priority="10" operator="greaterThan">
      <formula>0</formula>
    </cfRule>
  </conditionalFormatting>
  <conditionalFormatting sqref="M919:M930">
    <cfRule type="cellIs" dxfId="69" priority="9" operator="greaterThan">
      <formula>0</formula>
    </cfRule>
  </conditionalFormatting>
  <conditionalFormatting sqref="M934:M945">
    <cfRule type="cellIs" dxfId="68" priority="8" operator="greaterThan">
      <formula>0</formula>
    </cfRule>
  </conditionalFormatting>
  <conditionalFormatting sqref="M948:M959">
    <cfRule type="cellIs" dxfId="67" priority="7" operator="greaterThan">
      <formula>0</formula>
    </cfRule>
  </conditionalFormatting>
  <conditionalFormatting sqref="M963:M974">
    <cfRule type="cellIs" dxfId="66" priority="6" operator="greaterThan">
      <formula>0</formula>
    </cfRule>
  </conditionalFormatting>
  <conditionalFormatting sqref="M978:M989">
    <cfRule type="cellIs" dxfId="65" priority="5" operator="greaterThan">
      <formula>0</formula>
    </cfRule>
  </conditionalFormatting>
  <conditionalFormatting sqref="M992:M1003">
    <cfRule type="cellIs" dxfId="64" priority="4" operator="greaterThan">
      <formula>0</formula>
    </cfRule>
  </conditionalFormatting>
  <conditionalFormatting sqref="M1008:M1019">
    <cfRule type="cellIs" dxfId="63" priority="3" operator="greaterThan">
      <formula>0</formula>
    </cfRule>
  </conditionalFormatting>
  <conditionalFormatting sqref="M1023:M1034">
    <cfRule type="cellIs" dxfId="62" priority="2" operator="greaterThan">
      <formula>0</formula>
    </cfRule>
  </conditionalFormatting>
  <conditionalFormatting sqref="M1037:M1048">
    <cfRule type="cellIs" dxfId="61" priority="1" operator="greaterThan">
      <formula>0</formula>
    </cfRule>
  </conditionalFormatting>
  <pageMargins left="0.7" right="0.7" top="0.75" bottom="0.75" header="0.3" footer="0.3"/>
  <pageSetup paperSize="9" orientation="portrait" r:id="rId1"/>
  <ignoredErrors>
    <ignoredError sqref="E551 E866" formula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36"/>
  <sheetViews>
    <sheetView topLeftCell="E1" zoomScaleNormal="100" workbookViewId="0">
      <selection activeCell="N10" sqref="N9:N10"/>
    </sheetView>
  </sheetViews>
  <sheetFormatPr defaultRowHeight="16.5"/>
  <cols>
    <col min="1" max="1" width="1.875" customWidth="1"/>
    <col min="2" max="2" width="16" customWidth="1"/>
    <col min="3" max="4" width="13.625" customWidth="1"/>
    <col min="5" max="5" width="1.75" customWidth="1"/>
    <col min="6" max="6" width="14" bestFit="1" customWidth="1"/>
    <col min="7" max="8" width="13.625" customWidth="1"/>
    <col min="9" max="9" width="2" customWidth="1"/>
    <col min="10" max="10" width="14" bestFit="1" customWidth="1"/>
    <col min="11" max="12" width="13.625" customWidth="1"/>
  </cols>
  <sheetData>
    <row r="1" spans="2:19" ht="16.5" customHeight="1">
      <c r="B1" s="1481" t="s">
        <v>216</v>
      </c>
      <c r="C1" s="1482"/>
      <c r="D1" s="1482"/>
      <c r="E1" s="1482"/>
      <c r="F1" s="1482"/>
      <c r="G1" s="1482"/>
      <c r="H1" s="1482"/>
      <c r="I1" s="1482"/>
      <c r="J1" s="1482"/>
      <c r="K1" s="1482"/>
      <c r="L1" s="1482"/>
    </row>
    <row r="2" spans="2:19" ht="16.5" customHeight="1">
      <c r="B2" s="1482"/>
      <c r="C2" s="1482"/>
      <c r="D2" s="1482"/>
      <c r="E2" s="1482"/>
      <c r="F2" s="1482"/>
      <c r="G2" s="1482"/>
      <c r="H2" s="1482"/>
      <c r="I2" s="1482"/>
      <c r="J2" s="1482"/>
      <c r="K2" s="1482"/>
      <c r="L2" s="1482"/>
    </row>
    <row r="3" spans="2:19">
      <c r="B3" s="1482"/>
      <c r="C3" s="1482"/>
      <c r="D3" s="1482"/>
      <c r="E3" s="1482"/>
      <c r="F3" s="1482"/>
      <c r="G3" s="1482"/>
      <c r="H3" s="1482"/>
      <c r="I3" s="1482"/>
      <c r="J3" s="1482"/>
      <c r="K3" s="1482"/>
      <c r="L3" s="1482"/>
    </row>
    <row r="4" spans="2:19">
      <c r="B4" s="1482"/>
      <c r="C4" s="1482"/>
      <c r="D4" s="1482"/>
      <c r="E4" s="1482"/>
      <c r="F4" s="1482"/>
      <c r="G4" s="1482"/>
      <c r="H4" s="1482"/>
      <c r="I4" s="1482"/>
      <c r="J4" s="1482"/>
      <c r="K4" s="1482"/>
      <c r="L4" s="1482"/>
    </row>
    <row r="5" spans="2:19" ht="20.100000000000001" customHeight="1">
      <c r="B5" s="273" t="s">
        <v>206</v>
      </c>
      <c r="C5" s="1484" t="s">
        <v>245</v>
      </c>
      <c r="D5" s="1484"/>
      <c r="E5" s="274"/>
      <c r="F5" s="273" t="s">
        <v>206</v>
      </c>
      <c r="G5" s="1484" t="s">
        <v>227</v>
      </c>
      <c r="H5" s="1484"/>
      <c r="I5" s="274"/>
      <c r="J5" s="273" t="s">
        <v>206</v>
      </c>
      <c r="K5" s="1484" t="s">
        <v>229</v>
      </c>
      <c r="L5" s="1484"/>
    </row>
    <row r="6" spans="2:19" ht="20.100000000000001" customHeight="1">
      <c r="B6" s="275" t="s">
        <v>205</v>
      </c>
      <c r="C6" s="1478" t="s">
        <v>246</v>
      </c>
      <c r="D6" s="1478"/>
      <c r="E6" s="274"/>
      <c r="F6" s="275" t="s">
        <v>205</v>
      </c>
      <c r="G6" s="1478" t="s">
        <v>228</v>
      </c>
      <c r="H6" s="1478"/>
      <c r="I6" s="274"/>
      <c r="J6" s="275" t="s">
        <v>205</v>
      </c>
      <c r="K6" s="1478" t="s">
        <v>230</v>
      </c>
      <c r="L6" s="1478"/>
    </row>
    <row r="7" spans="2:19" ht="20.100000000000001" customHeight="1">
      <c r="B7" s="275" t="s">
        <v>207</v>
      </c>
      <c r="C7" s="1474">
        <v>1078000</v>
      </c>
      <c r="D7" s="1475"/>
      <c r="E7" s="274"/>
      <c r="F7" s="275" t="s">
        <v>207</v>
      </c>
      <c r="G7" s="1290">
        <v>946000</v>
      </c>
      <c r="H7" s="1290"/>
      <c r="I7" s="274"/>
      <c r="J7" s="275" t="s">
        <v>207</v>
      </c>
      <c r="K7" s="1290">
        <v>374000</v>
      </c>
      <c r="L7" s="1290"/>
      <c r="R7" s="357"/>
      <c r="S7" s="357"/>
    </row>
    <row r="8" spans="2:19" ht="20.100000000000001" customHeight="1">
      <c r="B8" s="275" t="s">
        <v>208</v>
      </c>
      <c r="C8" s="1474">
        <v>500000</v>
      </c>
      <c r="D8" s="1475"/>
      <c r="E8" s="274"/>
      <c r="F8" s="275" t="s">
        <v>208</v>
      </c>
      <c r="G8" s="1290">
        <v>530000</v>
      </c>
      <c r="H8" s="1290"/>
      <c r="I8" s="274"/>
      <c r="J8" s="275" t="s">
        <v>208</v>
      </c>
      <c r="K8" s="1290">
        <v>0</v>
      </c>
      <c r="L8" s="1290"/>
      <c r="R8" s="357"/>
      <c r="S8" s="357"/>
    </row>
    <row r="9" spans="2:19" ht="20.100000000000001" customHeight="1">
      <c r="B9" s="275" t="s">
        <v>209</v>
      </c>
      <c r="C9" s="1485"/>
      <c r="D9" s="1485"/>
      <c r="E9" s="274"/>
      <c r="F9" s="275" t="s">
        <v>209</v>
      </c>
      <c r="G9" s="1290"/>
      <c r="H9" s="1290"/>
      <c r="I9" s="274"/>
      <c r="J9" s="275" t="s">
        <v>209</v>
      </c>
      <c r="K9" s="1290">
        <v>0</v>
      </c>
      <c r="L9" s="1290"/>
      <c r="R9" s="357"/>
      <c r="S9" s="357"/>
    </row>
    <row r="10" spans="2:19" ht="20.100000000000001" customHeight="1">
      <c r="B10" s="275" t="s">
        <v>215</v>
      </c>
      <c r="C10" s="1483" t="s">
        <v>225</v>
      </c>
      <c r="D10" s="1483"/>
      <c r="E10" s="274"/>
      <c r="F10" s="275" t="s">
        <v>215</v>
      </c>
      <c r="G10" s="1483" t="s">
        <v>217</v>
      </c>
      <c r="H10" s="1483"/>
      <c r="I10" s="274"/>
      <c r="J10" s="275" t="s">
        <v>215</v>
      </c>
      <c r="K10" s="1483" t="s">
        <v>231</v>
      </c>
      <c r="L10" s="1483"/>
      <c r="R10" s="1445"/>
      <c r="S10" s="1445"/>
    </row>
    <row r="11" spans="2:19" ht="20.100000000000001" customHeight="1">
      <c r="B11" s="275" t="s">
        <v>214</v>
      </c>
      <c r="C11" s="1478" t="s">
        <v>226</v>
      </c>
      <c r="D11" s="1478"/>
      <c r="E11" s="274"/>
      <c r="F11" s="275" t="s">
        <v>214</v>
      </c>
      <c r="G11" s="1478" t="s">
        <v>226</v>
      </c>
      <c r="H11" s="1478"/>
      <c r="I11" s="274"/>
      <c r="J11" s="275" t="s">
        <v>214</v>
      </c>
      <c r="K11" s="1478" t="s">
        <v>232</v>
      </c>
      <c r="L11" s="1478"/>
    </row>
    <row r="12" spans="2:19" ht="20.100000000000001" customHeight="1">
      <c r="B12" s="275" t="s">
        <v>210</v>
      </c>
      <c r="C12" s="1483" t="s">
        <v>213</v>
      </c>
      <c r="D12" s="1483"/>
      <c r="E12" s="274"/>
      <c r="F12" s="275" t="s">
        <v>210</v>
      </c>
      <c r="G12" s="1483" t="s">
        <v>213</v>
      </c>
      <c r="H12" s="1483"/>
      <c r="I12" s="274"/>
      <c r="J12" s="275" t="s">
        <v>210</v>
      </c>
      <c r="K12" s="1483" t="s">
        <v>213</v>
      </c>
      <c r="L12" s="1483"/>
      <c r="R12" s="357"/>
      <c r="S12" s="357"/>
    </row>
    <row r="13" spans="2:19" ht="20.100000000000001" customHeight="1">
      <c r="B13" s="275" t="s">
        <v>211</v>
      </c>
      <c r="C13" s="1474">
        <v>500000</v>
      </c>
      <c r="D13" s="1475"/>
      <c r="E13" s="274"/>
      <c r="F13" s="275" t="s">
        <v>211</v>
      </c>
      <c r="G13" s="1474">
        <v>610000</v>
      </c>
      <c r="H13" s="1475"/>
      <c r="I13" s="274"/>
      <c r="J13" s="275" t="s">
        <v>211</v>
      </c>
      <c r="K13" s="1474">
        <v>580000</v>
      </c>
      <c r="L13" s="1475"/>
      <c r="R13" s="357"/>
      <c r="S13" s="357"/>
    </row>
    <row r="14" spans="2:19" ht="20.100000000000001" customHeight="1">
      <c r="B14" s="275" t="s">
        <v>212</v>
      </c>
      <c r="C14" s="1476">
        <f>C7-C8-C9-C13</f>
        <v>78000</v>
      </c>
      <c r="D14" s="1477"/>
      <c r="E14" s="274"/>
      <c r="F14" s="275" t="s">
        <v>212</v>
      </c>
      <c r="G14" s="1476">
        <f>G7-G8-G9-G13</f>
        <v>-194000</v>
      </c>
      <c r="H14" s="1477"/>
      <c r="I14" s="274"/>
      <c r="J14" s="275" t="s">
        <v>212</v>
      </c>
      <c r="K14" s="1476">
        <f>K7-K8-K9-K13</f>
        <v>-206000</v>
      </c>
      <c r="L14" s="1477"/>
      <c r="R14" s="357"/>
      <c r="S14" s="357"/>
    </row>
    <row r="15" spans="2:19" ht="20.100000000000001" customHeight="1">
      <c r="B15" s="272"/>
      <c r="C15" s="272"/>
      <c r="D15" s="272"/>
      <c r="E15" s="272"/>
      <c r="F15" s="272"/>
      <c r="G15" s="272"/>
      <c r="H15" s="272"/>
      <c r="I15" s="272"/>
      <c r="J15" s="272"/>
      <c r="K15" s="272"/>
      <c r="L15" s="272"/>
      <c r="R15" s="357"/>
      <c r="S15" s="357"/>
    </row>
    <row r="16" spans="2:19" ht="20.100000000000001" customHeight="1">
      <c r="B16" s="276" t="s">
        <v>206</v>
      </c>
      <c r="C16" s="1478" t="s">
        <v>218</v>
      </c>
      <c r="D16" s="1478"/>
      <c r="E16" s="274"/>
      <c r="F16" s="276" t="s">
        <v>206</v>
      </c>
      <c r="G16" s="1478" t="s">
        <v>244</v>
      </c>
      <c r="H16" s="1478"/>
      <c r="I16" s="274"/>
      <c r="J16" s="276" t="s">
        <v>206</v>
      </c>
      <c r="K16" s="1478" t="s">
        <v>221</v>
      </c>
      <c r="L16" s="1478"/>
    </row>
    <row r="17" spans="2:12" ht="20.100000000000001" customHeight="1">
      <c r="B17" s="276" t="s">
        <v>205</v>
      </c>
      <c r="C17" s="1478" t="s">
        <v>243</v>
      </c>
      <c r="D17" s="1478"/>
      <c r="E17" s="274"/>
      <c r="F17" s="276" t="s">
        <v>205</v>
      </c>
      <c r="G17" s="1478" t="s">
        <v>233</v>
      </c>
      <c r="H17" s="1478"/>
      <c r="I17" s="274"/>
      <c r="J17" s="276" t="s">
        <v>205</v>
      </c>
      <c r="K17" s="1478" t="s">
        <v>234</v>
      </c>
      <c r="L17" s="1478"/>
    </row>
    <row r="18" spans="2:12" ht="20.100000000000001" customHeight="1">
      <c r="B18" s="276" t="s">
        <v>207</v>
      </c>
      <c r="C18" s="1474">
        <v>2218700</v>
      </c>
      <c r="D18" s="1475"/>
      <c r="E18" s="274"/>
      <c r="F18" s="276" t="s">
        <v>207</v>
      </c>
      <c r="G18" s="1474">
        <v>1540000</v>
      </c>
      <c r="H18" s="1475"/>
      <c r="I18" s="274"/>
      <c r="J18" s="276" t="s">
        <v>207</v>
      </c>
      <c r="K18" s="1474">
        <v>438900</v>
      </c>
      <c r="L18" s="1475"/>
    </row>
    <row r="19" spans="2:12" ht="20.100000000000001" customHeight="1">
      <c r="B19" s="276" t="s">
        <v>208</v>
      </c>
      <c r="C19" s="1474">
        <v>500000</v>
      </c>
      <c r="D19" s="1475"/>
      <c r="E19" s="274"/>
      <c r="F19" s="276" t="s">
        <v>208</v>
      </c>
      <c r="G19" s="1474">
        <v>600000</v>
      </c>
      <c r="H19" s="1475"/>
      <c r="I19" s="274"/>
      <c r="J19" s="276" t="s">
        <v>208</v>
      </c>
      <c r="K19" s="1474">
        <v>380000</v>
      </c>
      <c r="L19" s="1475"/>
    </row>
    <row r="20" spans="2:12" ht="20.100000000000001" customHeight="1">
      <c r="B20" s="276" t="s">
        <v>209</v>
      </c>
      <c r="C20" s="1474">
        <v>250000</v>
      </c>
      <c r="D20" s="1475"/>
      <c r="E20" s="274"/>
      <c r="F20" s="276" t="s">
        <v>209</v>
      </c>
      <c r="G20" s="1474"/>
      <c r="H20" s="1475"/>
      <c r="I20" s="274"/>
      <c r="J20" s="276" t="s">
        <v>209</v>
      </c>
      <c r="K20" s="1474">
        <v>50000</v>
      </c>
      <c r="L20" s="1475"/>
    </row>
    <row r="21" spans="2:12" ht="20.100000000000001" customHeight="1">
      <c r="B21" s="276" t="s">
        <v>215</v>
      </c>
      <c r="C21" s="1479" t="s">
        <v>217</v>
      </c>
      <c r="D21" s="1479"/>
      <c r="E21" s="274"/>
      <c r="F21" s="276" t="s">
        <v>215</v>
      </c>
      <c r="G21" s="1479" t="s">
        <v>217</v>
      </c>
      <c r="H21" s="1479"/>
      <c r="I21" s="274"/>
      <c r="J21" s="276" t="s">
        <v>215</v>
      </c>
      <c r="K21" s="1479" t="s">
        <v>222</v>
      </c>
      <c r="L21" s="1479"/>
    </row>
    <row r="22" spans="2:12" ht="20.100000000000001" customHeight="1">
      <c r="B22" s="276" t="s">
        <v>214</v>
      </c>
      <c r="C22" s="1478" t="s">
        <v>219</v>
      </c>
      <c r="D22" s="1478"/>
      <c r="E22" s="274"/>
      <c r="F22" s="276" t="s">
        <v>214</v>
      </c>
      <c r="G22" s="1478" t="s">
        <v>219</v>
      </c>
      <c r="H22" s="1478"/>
      <c r="I22" s="274"/>
      <c r="J22" s="276" t="s">
        <v>214</v>
      </c>
      <c r="K22" s="1478" t="s">
        <v>235</v>
      </c>
      <c r="L22" s="1478"/>
    </row>
    <row r="23" spans="2:12" ht="20.100000000000001" customHeight="1">
      <c r="B23" s="276" t="s">
        <v>210</v>
      </c>
      <c r="C23" s="1479" t="s">
        <v>213</v>
      </c>
      <c r="D23" s="1479"/>
      <c r="E23" s="274"/>
      <c r="F23" s="276" t="s">
        <v>210</v>
      </c>
      <c r="G23" s="1479" t="s">
        <v>213</v>
      </c>
      <c r="H23" s="1479"/>
      <c r="I23" s="274"/>
      <c r="J23" s="276" t="s">
        <v>210</v>
      </c>
      <c r="K23" s="1479" t="s">
        <v>223</v>
      </c>
      <c r="L23" s="1479"/>
    </row>
    <row r="24" spans="2:12" ht="20.100000000000001" customHeight="1">
      <c r="B24" s="276" t="s">
        <v>211</v>
      </c>
      <c r="C24" s="1474">
        <v>960000</v>
      </c>
      <c r="D24" s="1475"/>
      <c r="E24" s="274"/>
      <c r="F24" s="276" t="s">
        <v>211</v>
      </c>
      <c r="G24" s="1474">
        <v>810000</v>
      </c>
      <c r="H24" s="1475"/>
      <c r="I24" s="274"/>
      <c r="J24" s="276" t="s">
        <v>211</v>
      </c>
      <c r="K24" s="1474">
        <v>580000</v>
      </c>
      <c r="L24" s="1475"/>
    </row>
    <row r="25" spans="2:12" ht="20.100000000000001" customHeight="1">
      <c r="B25" s="276" t="s">
        <v>212</v>
      </c>
      <c r="C25" s="1476">
        <f>C18-C19-C20-C24</f>
        <v>508700</v>
      </c>
      <c r="D25" s="1477"/>
      <c r="E25" s="274"/>
      <c r="F25" s="276" t="s">
        <v>212</v>
      </c>
      <c r="G25" s="1476">
        <f>G18-G19-G20-G24</f>
        <v>130000</v>
      </c>
      <c r="H25" s="1477"/>
      <c r="I25" s="274"/>
      <c r="J25" s="276" t="s">
        <v>212</v>
      </c>
      <c r="K25" s="1476">
        <f>K18-K19-K20-K24</f>
        <v>-571100</v>
      </c>
      <c r="L25" s="1477"/>
    </row>
    <row r="26" spans="2:12" ht="20.100000000000001" customHeight="1">
      <c r="B26" s="272"/>
      <c r="C26" s="272"/>
      <c r="D26" s="272"/>
      <c r="E26" s="272"/>
      <c r="F26" s="272"/>
      <c r="G26" s="272"/>
      <c r="H26" s="272"/>
      <c r="I26" s="272"/>
      <c r="J26" s="272"/>
      <c r="K26" s="272"/>
      <c r="L26" s="272"/>
    </row>
    <row r="27" spans="2:12" ht="20.100000000000001" customHeight="1">
      <c r="B27" s="277" t="s">
        <v>206</v>
      </c>
      <c r="C27" s="1478" t="s">
        <v>220</v>
      </c>
      <c r="D27" s="1478"/>
      <c r="E27" s="274"/>
      <c r="F27" s="277" t="s">
        <v>206</v>
      </c>
      <c r="G27" s="1478" t="s">
        <v>220</v>
      </c>
      <c r="H27" s="1478"/>
      <c r="I27" s="274"/>
      <c r="J27" s="277" t="s">
        <v>206</v>
      </c>
      <c r="K27" s="1478" t="s">
        <v>238</v>
      </c>
      <c r="L27" s="1478"/>
    </row>
    <row r="28" spans="2:12" ht="20.100000000000001" customHeight="1">
      <c r="B28" s="277" t="s">
        <v>205</v>
      </c>
      <c r="C28" s="1478" t="s">
        <v>224</v>
      </c>
      <c r="D28" s="1478"/>
      <c r="E28" s="274"/>
      <c r="F28" s="277" t="s">
        <v>205</v>
      </c>
      <c r="G28" s="1478" t="s">
        <v>228</v>
      </c>
      <c r="H28" s="1478"/>
      <c r="I28" s="274"/>
      <c r="J28" s="277" t="s">
        <v>205</v>
      </c>
      <c r="K28" s="1478" t="s">
        <v>239</v>
      </c>
      <c r="L28" s="1478"/>
    </row>
    <row r="29" spans="2:12" ht="20.100000000000001" customHeight="1">
      <c r="B29" s="277" t="s">
        <v>207</v>
      </c>
      <c r="C29" s="1474">
        <v>1155000</v>
      </c>
      <c r="D29" s="1475"/>
      <c r="E29" s="274"/>
      <c r="F29" s="277" t="s">
        <v>207</v>
      </c>
      <c r="G29" s="1474">
        <v>946000</v>
      </c>
      <c r="H29" s="1475"/>
      <c r="I29" s="274"/>
      <c r="J29" s="277" t="s">
        <v>207</v>
      </c>
      <c r="K29" s="1474">
        <v>1485000</v>
      </c>
      <c r="L29" s="1475"/>
    </row>
    <row r="30" spans="2:12" ht="20.100000000000001" customHeight="1">
      <c r="B30" s="277" t="s">
        <v>208</v>
      </c>
      <c r="C30" s="1474">
        <v>500000</v>
      </c>
      <c r="D30" s="1475"/>
      <c r="E30" s="274"/>
      <c r="F30" s="277" t="s">
        <v>208</v>
      </c>
      <c r="G30" s="1474">
        <v>500000</v>
      </c>
      <c r="H30" s="1475"/>
      <c r="I30" s="274"/>
      <c r="J30" s="277" t="s">
        <v>208</v>
      </c>
      <c r="K30" s="1474">
        <v>500000</v>
      </c>
      <c r="L30" s="1475"/>
    </row>
    <row r="31" spans="2:12" ht="20.100000000000001" customHeight="1">
      <c r="B31" s="277" t="s">
        <v>209</v>
      </c>
      <c r="C31" s="1474"/>
      <c r="D31" s="1475"/>
      <c r="E31" s="274"/>
      <c r="F31" s="277" t="s">
        <v>209</v>
      </c>
      <c r="G31" s="1474"/>
      <c r="H31" s="1475"/>
      <c r="I31" s="274"/>
      <c r="J31" s="277" t="s">
        <v>209</v>
      </c>
      <c r="K31" s="1474"/>
      <c r="L31" s="1475"/>
    </row>
    <row r="32" spans="2:12" ht="20.100000000000001" customHeight="1">
      <c r="B32" s="277" t="s">
        <v>215</v>
      </c>
      <c r="C32" s="1480" t="s">
        <v>217</v>
      </c>
      <c r="D32" s="1480"/>
      <c r="E32" s="274"/>
      <c r="F32" s="277" t="s">
        <v>215</v>
      </c>
      <c r="G32" s="1480" t="s">
        <v>217</v>
      </c>
      <c r="H32" s="1480"/>
      <c r="I32" s="274"/>
      <c r="J32" s="277" t="s">
        <v>215</v>
      </c>
      <c r="K32" s="1480" t="s">
        <v>240</v>
      </c>
      <c r="L32" s="1480"/>
    </row>
    <row r="33" spans="2:12" ht="20.100000000000001" customHeight="1">
      <c r="B33" s="277" t="s">
        <v>214</v>
      </c>
      <c r="C33" s="1478" t="s">
        <v>237</v>
      </c>
      <c r="D33" s="1478"/>
      <c r="E33" s="274"/>
      <c r="F33" s="277" t="s">
        <v>214</v>
      </c>
      <c r="G33" s="1478" t="s">
        <v>237</v>
      </c>
      <c r="H33" s="1478"/>
      <c r="I33" s="274"/>
      <c r="J33" s="277" t="s">
        <v>214</v>
      </c>
      <c r="K33" s="1478" t="s">
        <v>241</v>
      </c>
      <c r="L33" s="1478"/>
    </row>
    <row r="34" spans="2:12" ht="20.100000000000001" customHeight="1">
      <c r="B34" s="277" t="s">
        <v>210</v>
      </c>
      <c r="C34" s="1480" t="s">
        <v>236</v>
      </c>
      <c r="D34" s="1480"/>
      <c r="E34" s="274"/>
      <c r="F34" s="277" t="s">
        <v>210</v>
      </c>
      <c r="G34" s="1480" t="s">
        <v>236</v>
      </c>
      <c r="H34" s="1480"/>
      <c r="I34" s="274"/>
      <c r="J34" s="277" t="s">
        <v>210</v>
      </c>
      <c r="K34" s="1480" t="s">
        <v>242</v>
      </c>
      <c r="L34" s="1480"/>
    </row>
    <row r="35" spans="2:12" ht="20.100000000000001" customHeight="1">
      <c r="B35" s="277" t="s">
        <v>211</v>
      </c>
      <c r="C35" s="1474">
        <v>850000</v>
      </c>
      <c r="D35" s="1475"/>
      <c r="E35" s="274"/>
      <c r="F35" s="277" t="s">
        <v>211</v>
      </c>
      <c r="G35" s="1474">
        <v>700000</v>
      </c>
      <c r="H35" s="1475"/>
      <c r="I35" s="274"/>
      <c r="J35" s="277" t="s">
        <v>211</v>
      </c>
      <c r="K35" s="1474">
        <v>830000</v>
      </c>
      <c r="L35" s="1475"/>
    </row>
    <row r="36" spans="2:12" ht="20.100000000000001" customHeight="1">
      <c r="B36" s="277" t="s">
        <v>212</v>
      </c>
      <c r="C36" s="1476">
        <f>C29-C30-C31-C35</f>
        <v>-195000</v>
      </c>
      <c r="D36" s="1477"/>
      <c r="E36" s="274"/>
      <c r="F36" s="277" t="s">
        <v>212</v>
      </c>
      <c r="G36" s="1476">
        <f>G29-G30-G31-G35</f>
        <v>-254000</v>
      </c>
      <c r="H36" s="1477"/>
      <c r="I36" s="274"/>
      <c r="J36" s="277" t="s">
        <v>212</v>
      </c>
      <c r="K36" s="1476">
        <f>K29-K30-K31-K35</f>
        <v>155000</v>
      </c>
      <c r="L36" s="1477"/>
    </row>
  </sheetData>
  <mergeCells count="92">
    <mergeCell ref="R10:S10"/>
    <mergeCell ref="G5:H5"/>
    <mergeCell ref="G6:H6"/>
    <mergeCell ref="G7:H7"/>
    <mergeCell ref="G8:H8"/>
    <mergeCell ref="G9:H9"/>
    <mergeCell ref="C16:D16"/>
    <mergeCell ref="K11:L11"/>
    <mergeCell ref="C12:D12"/>
    <mergeCell ref="G12:H12"/>
    <mergeCell ref="K12:L12"/>
    <mergeCell ref="K16:L16"/>
    <mergeCell ref="G13:H13"/>
    <mergeCell ref="G14:H14"/>
    <mergeCell ref="G19:H19"/>
    <mergeCell ref="G20:H20"/>
    <mergeCell ref="G27:H27"/>
    <mergeCell ref="G28:H28"/>
    <mergeCell ref="C17:D17"/>
    <mergeCell ref="C18:D18"/>
    <mergeCell ref="C19:D19"/>
    <mergeCell ref="C20:D20"/>
    <mergeCell ref="C27:D27"/>
    <mergeCell ref="C28:D28"/>
    <mergeCell ref="C21:D21"/>
    <mergeCell ref="C22:D22"/>
    <mergeCell ref="G17:H17"/>
    <mergeCell ref="G18:H18"/>
    <mergeCell ref="K27:L27"/>
    <mergeCell ref="K28:L28"/>
    <mergeCell ref="C29:D29"/>
    <mergeCell ref="C30:D30"/>
    <mergeCell ref="C31:D31"/>
    <mergeCell ref="K30:L30"/>
    <mergeCell ref="K31:L31"/>
    <mergeCell ref="G29:H29"/>
    <mergeCell ref="G30:H30"/>
    <mergeCell ref="G31:H31"/>
    <mergeCell ref="B1:L4"/>
    <mergeCell ref="C10:D10"/>
    <mergeCell ref="G10:H10"/>
    <mergeCell ref="K10:L10"/>
    <mergeCell ref="C11:D11"/>
    <mergeCell ref="G11:H11"/>
    <mergeCell ref="K5:L5"/>
    <mergeCell ref="K6:L6"/>
    <mergeCell ref="K7:L7"/>
    <mergeCell ref="K8:L8"/>
    <mergeCell ref="K9:L9"/>
    <mergeCell ref="C5:D5"/>
    <mergeCell ref="C6:D6"/>
    <mergeCell ref="C7:D7"/>
    <mergeCell ref="C8:D8"/>
    <mergeCell ref="C9:D9"/>
    <mergeCell ref="K17:L17"/>
    <mergeCell ref="K18:L18"/>
    <mergeCell ref="K19:L19"/>
    <mergeCell ref="K20:L20"/>
    <mergeCell ref="C34:D34"/>
    <mergeCell ref="G34:H34"/>
    <mergeCell ref="K34:L34"/>
    <mergeCell ref="G21:H21"/>
    <mergeCell ref="G22:H22"/>
    <mergeCell ref="K21:L21"/>
    <mergeCell ref="K22:L22"/>
    <mergeCell ref="C32:D32"/>
    <mergeCell ref="C33:D33"/>
    <mergeCell ref="G32:H32"/>
    <mergeCell ref="G33:H33"/>
    <mergeCell ref="K32:L32"/>
    <mergeCell ref="K33:L33"/>
    <mergeCell ref="K29:L29"/>
    <mergeCell ref="K13:L13"/>
    <mergeCell ref="K14:L14"/>
    <mergeCell ref="C24:D24"/>
    <mergeCell ref="C25:D25"/>
    <mergeCell ref="G24:H24"/>
    <mergeCell ref="G25:H25"/>
    <mergeCell ref="K24:L24"/>
    <mergeCell ref="K25:L25"/>
    <mergeCell ref="C13:D13"/>
    <mergeCell ref="C14:D14"/>
    <mergeCell ref="C23:D23"/>
    <mergeCell ref="G23:H23"/>
    <mergeCell ref="K23:L23"/>
    <mergeCell ref="G16:H16"/>
    <mergeCell ref="C35:D35"/>
    <mergeCell ref="C36:D36"/>
    <mergeCell ref="G35:H35"/>
    <mergeCell ref="G36:H36"/>
    <mergeCell ref="K35:L35"/>
    <mergeCell ref="K36:L36"/>
  </mergeCells>
  <phoneticPr fontId="2" type="noConversion"/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7"/>
  <sheetViews>
    <sheetView workbookViewId="0">
      <selection activeCell="G17" sqref="G17"/>
    </sheetView>
  </sheetViews>
  <sheetFormatPr defaultRowHeight="16.5"/>
  <cols>
    <col min="3" max="3" width="13.875" customWidth="1"/>
    <col min="6" max="6" width="9.875" customWidth="1"/>
    <col min="10" max="10" width="27.125" customWidth="1"/>
  </cols>
  <sheetData>
    <row r="4" spans="3:11" ht="28.5" customHeight="1" thickBot="1">
      <c r="D4" s="1488" t="s">
        <v>360</v>
      </c>
      <c r="E4" s="1488"/>
      <c r="F4" s="1488"/>
      <c r="G4" s="1488"/>
      <c r="H4" s="1488"/>
      <c r="I4" s="1488"/>
    </row>
    <row r="5" spans="3:11" ht="35.25" customHeight="1" thickBot="1">
      <c r="C5" s="403">
        <v>45799</v>
      </c>
      <c r="D5" s="402" t="s">
        <v>359</v>
      </c>
      <c r="E5" s="400" t="s">
        <v>358</v>
      </c>
      <c r="F5" s="400" t="s">
        <v>357</v>
      </c>
      <c r="G5" s="401" t="s">
        <v>356</v>
      </c>
      <c r="H5" s="400" t="s">
        <v>355</v>
      </c>
      <c r="I5" s="400" t="s">
        <v>354</v>
      </c>
      <c r="J5" s="399" t="s">
        <v>353</v>
      </c>
      <c r="K5" s="357"/>
    </row>
    <row r="6" spans="3:11" ht="54.75" customHeight="1">
      <c r="C6" s="1486" t="s">
        <v>352</v>
      </c>
      <c r="D6" s="398" t="s">
        <v>351</v>
      </c>
      <c r="E6" s="397">
        <v>48</v>
      </c>
      <c r="F6" s="397">
        <v>2</v>
      </c>
      <c r="G6" s="396">
        <v>0</v>
      </c>
      <c r="H6" s="395">
        <v>0</v>
      </c>
      <c r="I6" s="394">
        <f>SUM(E6:H6)</f>
        <v>50</v>
      </c>
      <c r="J6" s="393" t="s">
        <v>350</v>
      </c>
    </row>
    <row r="7" spans="3:11" ht="54.75" customHeight="1" thickBot="1">
      <c r="C7" s="1487"/>
      <c r="D7" s="392" t="s">
        <v>349</v>
      </c>
      <c r="E7" s="391">
        <v>45</v>
      </c>
      <c r="F7" s="391">
        <v>2</v>
      </c>
      <c r="G7" s="391">
        <v>-2</v>
      </c>
      <c r="H7" s="390">
        <v>5</v>
      </c>
      <c r="I7" s="389">
        <f>SUM(E7:H7)</f>
        <v>50</v>
      </c>
      <c r="J7" s="388" t="s">
        <v>348</v>
      </c>
    </row>
  </sheetData>
  <mergeCells count="2">
    <mergeCell ref="C6:C7"/>
    <mergeCell ref="D4:I4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V73"/>
  <sheetViews>
    <sheetView topLeftCell="A20" zoomScale="70" zoomScaleNormal="70" workbookViewId="0">
      <selection activeCell="P2" sqref="P2:R73"/>
    </sheetView>
  </sheetViews>
  <sheetFormatPr defaultRowHeight="16.5"/>
  <cols>
    <col min="1" max="1" width="3.125" style="1" customWidth="1"/>
    <col min="2" max="2" width="10.875" style="3" customWidth="1"/>
    <col min="3" max="3" width="47.25" style="3" customWidth="1"/>
    <col min="4" max="4" width="7.125" style="3" customWidth="1"/>
    <col min="5" max="5" width="12.875" style="3" customWidth="1"/>
    <col min="6" max="6" width="12.125" style="3" hidden="1" customWidth="1"/>
    <col min="7" max="7" width="11.375" style="3" customWidth="1"/>
    <col min="8" max="8" width="13.25" style="3" customWidth="1"/>
    <col min="9" max="9" width="11.25" style="3" hidden="1" customWidth="1"/>
    <col min="10" max="10" width="15.75" style="3" customWidth="1"/>
    <col min="11" max="11" width="11.375" style="3" customWidth="1"/>
    <col min="12" max="12" width="11.25" style="3" hidden="1" customWidth="1"/>
    <col min="13" max="14" width="14.25" style="3" bestFit="1" customWidth="1"/>
    <col min="15" max="18" width="9" style="1"/>
    <col min="19" max="20" width="9" style="1" customWidth="1"/>
    <col min="21" max="21" width="8" style="1" bestFit="1" customWidth="1"/>
    <col min="22" max="22" width="13.625" style="1" customWidth="1"/>
    <col min="23" max="23" width="9" style="1" customWidth="1"/>
    <col min="24" max="25" width="9" style="1"/>
    <col min="26" max="26" width="20.75" style="1" bestFit="1" customWidth="1"/>
    <col min="27" max="16384" width="9" style="1"/>
  </cols>
  <sheetData>
    <row r="1" spans="2:22" ht="17.25" thickBot="1"/>
    <row r="2" spans="2:22" ht="16.5" customHeight="1">
      <c r="B2" s="848"/>
      <c r="C2" s="849"/>
      <c r="D2" s="849"/>
      <c r="E2" s="849"/>
      <c r="F2" s="849"/>
      <c r="G2" s="849"/>
      <c r="H2" s="849"/>
      <c r="I2" s="849"/>
      <c r="J2" s="849"/>
      <c r="K2" s="849"/>
      <c r="L2" s="849"/>
      <c r="M2" s="849"/>
      <c r="N2" s="850"/>
      <c r="P2" s="809" t="s">
        <v>59</v>
      </c>
      <c r="Q2" s="809"/>
      <c r="R2" s="809"/>
    </row>
    <row r="3" spans="2:22" ht="16.5" customHeight="1">
      <c r="B3" s="851"/>
      <c r="C3" s="852"/>
      <c r="D3" s="852"/>
      <c r="E3" s="852"/>
      <c r="F3" s="852"/>
      <c r="G3" s="852"/>
      <c r="H3" s="852"/>
      <c r="I3" s="852"/>
      <c r="J3" s="852"/>
      <c r="K3" s="852"/>
      <c r="L3" s="852"/>
      <c r="M3" s="852"/>
      <c r="N3" s="853"/>
      <c r="P3" s="809"/>
      <c r="Q3" s="809"/>
      <c r="R3" s="809"/>
    </row>
    <row r="4" spans="2:22" ht="72" customHeight="1" thickBot="1">
      <c r="B4" s="854"/>
      <c r="C4" s="855"/>
      <c r="D4" s="855"/>
      <c r="E4" s="855"/>
      <c r="F4" s="855"/>
      <c r="G4" s="855"/>
      <c r="H4" s="855"/>
      <c r="I4" s="855"/>
      <c r="J4" s="855"/>
      <c r="K4" s="855"/>
      <c r="L4" s="855"/>
      <c r="M4" s="855"/>
      <c r="N4" s="856"/>
      <c r="P4" s="809"/>
      <c r="Q4" s="809"/>
      <c r="R4" s="809"/>
    </row>
    <row r="5" spans="2:22" ht="16.5" customHeight="1">
      <c r="B5" s="816" t="s">
        <v>78</v>
      </c>
      <c r="C5" s="817"/>
      <c r="D5" s="817"/>
      <c r="E5" s="817"/>
      <c r="F5" s="817"/>
      <c r="G5" s="817"/>
      <c r="H5" s="817"/>
      <c r="I5" s="817"/>
      <c r="J5" s="817"/>
      <c r="K5" s="817"/>
      <c r="L5" s="817"/>
      <c r="M5" s="817"/>
      <c r="N5" s="818"/>
      <c r="P5" s="809"/>
      <c r="Q5" s="809"/>
      <c r="R5" s="809"/>
    </row>
    <row r="6" spans="2:22" ht="16.5" customHeight="1">
      <c r="B6" s="819"/>
      <c r="C6" s="820"/>
      <c r="D6" s="820"/>
      <c r="E6" s="820"/>
      <c r="F6" s="820"/>
      <c r="G6" s="820"/>
      <c r="H6" s="820"/>
      <c r="I6" s="820"/>
      <c r="J6" s="820"/>
      <c r="K6" s="820"/>
      <c r="L6" s="820"/>
      <c r="M6" s="820"/>
      <c r="N6" s="821"/>
      <c r="P6" s="809"/>
      <c r="Q6" s="809"/>
      <c r="R6" s="809"/>
    </row>
    <row r="7" spans="2:22" ht="16.5" customHeight="1">
      <c r="B7" s="819"/>
      <c r="C7" s="820"/>
      <c r="D7" s="820"/>
      <c r="E7" s="820"/>
      <c r="F7" s="820"/>
      <c r="G7" s="820"/>
      <c r="H7" s="820"/>
      <c r="I7" s="820"/>
      <c r="J7" s="820"/>
      <c r="K7" s="820"/>
      <c r="L7" s="820"/>
      <c r="M7" s="820"/>
      <c r="N7" s="821"/>
      <c r="P7" s="809"/>
      <c r="Q7" s="809"/>
      <c r="R7" s="809"/>
    </row>
    <row r="8" spans="2:22" ht="17.25" customHeight="1" thickBot="1">
      <c r="B8" s="822"/>
      <c r="C8" s="823"/>
      <c r="D8" s="823"/>
      <c r="E8" s="823"/>
      <c r="F8" s="823"/>
      <c r="G8" s="823"/>
      <c r="H8" s="823"/>
      <c r="I8" s="823"/>
      <c r="J8" s="823"/>
      <c r="K8" s="823"/>
      <c r="L8" s="823"/>
      <c r="M8" s="823"/>
      <c r="N8" s="824"/>
      <c r="P8" s="809"/>
      <c r="Q8" s="809"/>
      <c r="R8" s="809"/>
    </row>
    <row r="9" spans="2:22" ht="18" customHeight="1">
      <c r="B9" s="859" t="s">
        <v>71</v>
      </c>
      <c r="C9" s="861" t="s">
        <v>64</v>
      </c>
      <c r="D9" s="833" t="s">
        <v>7</v>
      </c>
      <c r="E9" s="834"/>
      <c r="F9" s="839" t="s">
        <v>77</v>
      </c>
      <c r="G9" s="840"/>
      <c r="H9" s="840"/>
      <c r="I9" s="840"/>
      <c r="J9" s="840"/>
      <c r="K9" s="840"/>
      <c r="L9" s="840"/>
      <c r="M9" s="840"/>
      <c r="N9" s="841"/>
      <c r="P9" s="809"/>
      <c r="Q9" s="809"/>
      <c r="R9" s="809"/>
    </row>
    <row r="10" spans="2:22" ht="18" customHeight="1">
      <c r="B10" s="860"/>
      <c r="C10" s="862"/>
      <c r="D10" s="835"/>
      <c r="E10" s="836"/>
      <c r="F10" s="842"/>
      <c r="G10" s="843"/>
      <c r="H10" s="843"/>
      <c r="I10" s="843"/>
      <c r="J10" s="843"/>
      <c r="K10" s="843"/>
      <c r="L10" s="843"/>
      <c r="M10" s="843"/>
      <c r="N10" s="844"/>
      <c r="P10" s="809"/>
      <c r="Q10" s="809"/>
      <c r="R10" s="809"/>
    </row>
    <row r="11" spans="2:22" ht="19.5" customHeight="1">
      <c r="B11" s="860"/>
      <c r="C11" s="862"/>
      <c r="D11" s="837"/>
      <c r="E11" s="838"/>
      <c r="F11" s="845"/>
      <c r="G11" s="846"/>
      <c r="H11" s="846"/>
      <c r="I11" s="846"/>
      <c r="J11" s="846"/>
      <c r="K11" s="846"/>
      <c r="L11" s="846"/>
      <c r="M11" s="846"/>
      <c r="N11" s="847"/>
      <c r="P11" s="809"/>
      <c r="Q11" s="809"/>
      <c r="R11" s="809"/>
    </row>
    <row r="12" spans="2:22" ht="21" customHeight="1">
      <c r="B12" s="860"/>
      <c r="C12" s="862"/>
      <c r="D12" s="857" t="s">
        <v>8</v>
      </c>
      <c r="E12" s="858"/>
      <c r="F12" s="827" t="s">
        <v>127</v>
      </c>
      <c r="G12" s="828"/>
      <c r="H12" s="828"/>
      <c r="I12" s="828"/>
      <c r="J12" s="828"/>
      <c r="K12" s="828"/>
      <c r="L12" s="828"/>
      <c r="M12" s="828"/>
      <c r="N12" s="829"/>
      <c r="P12" s="809"/>
      <c r="Q12" s="809"/>
      <c r="R12" s="809"/>
    </row>
    <row r="13" spans="2:22" ht="21" customHeight="1">
      <c r="B13" s="860"/>
      <c r="C13" s="862"/>
      <c r="D13" s="835"/>
      <c r="E13" s="836"/>
      <c r="F13" s="830"/>
      <c r="G13" s="831"/>
      <c r="H13" s="831"/>
      <c r="I13" s="831"/>
      <c r="J13" s="831"/>
      <c r="K13" s="831"/>
      <c r="L13" s="831"/>
      <c r="M13" s="831"/>
      <c r="N13" s="832"/>
      <c r="P13" s="809"/>
      <c r="Q13" s="809"/>
      <c r="R13" s="809"/>
      <c r="U13" s="1500" t="s">
        <v>128</v>
      </c>
      <c r="V13" s="1501"/>
    </row>
    <row r="14" spans="2:22" ht="21" customHeight="1">
      <c r="B14" s="860"/>
      <c r="C14" s="862"/>
      <c r="D14" s="835"/>
      <c r="E14" s="836"/>
      <c r="F14" s="830"/>
      <c r="G14" s="831"/>
      <c r="H14" s="831"/>
      <c r="I14" s="831"/>
      <c r="J14" s="831"/>
      <c r="K14" s="831"/>
      <c r="L14" s="831"/>
      <c r="M14" s="831"/>
      <c r="N14" s="832"/>
      <c r="P14" s="809"/>
      <c r="Q14" s="809"/>
      <c r="R14" s="809"/>
      <c r="U14" s="134"/>
      <c r="V14" s="134"/>
    </row>
    <row r="15" spans="2:22" ht="21" customHeight="1" thickBot="1">
      <c r="B15" s="860"/>
      <c r="C15" s="862"/>
      <c r="D15" s="835"/>
      <c r="E15" s="836"/>
      <c r="F15" s="830"/>
      <c r="G15" s="831"/>
      <c r="H15" s="831"/>
      <c r="I15" s="831"/>
      <c r="J15" s="831"/>
      <c r="K15" s="831"/>
      <c r="L15" s="831"/>
      <c r="M15" s="831"/>
      <c r="N15" s="832"/>
      <c r="P15" s="809"/>
      <c r="Q15" s="809"/>
      <c r="R15" s="809"/>
      <c r="U15" s="1494" t="s">
        <v>133</v>
      </c>
      <c r="V15" s="1494"/>
    </row>
    <row r="16" spans="2:22" ht="15.75" customHeight="1">
      <c r="B16" s="880" t="s">
        <v>5</v>
      </c>
      <c r="C16" s="794" t="s">
        <v>10</v>
      </c>
      <c r="D16" s="794" t="s">
        <v>1</v>
      </c>
      <c r="E16" s="825"/>
      <c r="F16" s="896" t="s">
        <v>56</v>
      </c>
      <c r="G16" s="897"/>
      <c r="H16" s="898"/>
      <c r="I16" s="1507" t="s">
        <v>57</v>
      </c>
      <c r="J16" s="884"/>
      <c r="K16" s="885"/>
      <c r="L16" s="889" t="s">
        <v>58</v>
      </c>
      <c r="M16" s="890"/>
      <c r="N16" s="891"/>
      <c r="P16" s="809"/>
      <c r="Q16" s="809"/>
      <c r="R16" s="809"/>
      <c r="U16" s="134"/>
      <c r="V16" s="134"/>
    </row>
    <row r="17" spans="2:22" ht="15.75" customHeight="1">
      <c r="B17" s="881"/>
      <c r="C17" s="795"/>
      <c r="D17" s="795"/>
      <c r="E17" s="806"/>
      <c r="F17" s="899"/>
      <c r="G17" s="900"/>
      <c r="H17" s="901"/>
      <c r="I17" s="1508"/>
      <c r="J17" s="887"/>
      <c r="K17" s="888"/>
      <c r="L17" s="892"/>
      <c r="M17" s="893"/>
      <c r="N17" s="894"/>
      <c r="P17" s="809"/>
      <c r="Q17" s="809"/>
      <c r="R17" s="809"/>
      <c r="U17" s="1495" t="s">
        <v>131</v>
      </c>
      <c r="V17" s="1495"/>
    </row>
    <row r="18" spans="2:22" ht="18" customHeight="1">
      <c r="B18" s="881"/>
      <c r="C18" s="795"/>
      <c r="D18" s="795"/>
      <c r="E18" s="806"/>
      <c r="F18" s="813" t="s">
        <v>103</v>
      </c>
      <c r="G18" s="814"/>
      <c r="H18" s="815"/>
      <c r="I18" s="1509" t="s">
        <v>112</v>
      </c>
      <c r="J18" s="811"/>
      <c r="K18" s="812"/>
      <c r="L18" s="813" t="s">
        <v>104</v>
      </c>
      <c r="M18" s="814"/>
      <c r="N18" s="815"/>
      <c r="P18" s="809"/>
      <c r="Q18" s="809"/>
      <c r="R18" s="809"/>
      <c r="U18" s="134"/>
      <c r="V18" s="134"/>
    </row>
    <row r="19" spans="2:22" ht="18" customHeight="1">
      <c r="B19" s="881"/>
      <c r="C19" s="795"/>
      <c r="D19" s="795"/>
      <c r="E19" s="806"/>
      <c r="F19" s="813"/>
      <c r="G19" s="814"/>
      <c r="H19" s="815"/>
      <c r="I19" s="1509"/>
      <c r="J19" s="811"/>
      <c r="K19" s="812"/>
      <c r="L19" s="813"/>
      <c r="M19" s="814"/>
      <c r="N19" s="815"/>
      <c r="P19" s="809"/>
      <c r="Q19" s="809"/>
      <c r="R19" s="809"/>
      <c r="U19" s="1496" t="s">
        <v>132</v>
      </c>
      <c r="V19" s="1496"/>
    </row>
    <row r="20" spans="2:22" ht="19.5" customHeight="1">
      <c r="B20" s="881"/>
      <c r="C20" s="795"/>
      <c r="D20" s="795"/>
      <c r="E20" s="806"/>
      <c r="F20" s="826" t="s">
        <v>62</v>
      </c>
      <c r="G20" s="795" t="s">
        <v>3</v>
      </c>
      <c r="H20" s="806" t="s">
        <v>4</v>
      </c>
      <c r="I20" s="826" t="s">
        <v>2</v>
      </c>
      <c r="J20" s="795" t="s">
        <v>3</v>
      </c>
      <c r="K20" s="806" t="s">
        <v>4</v>
      </c>
      <c r="L20" s="826" t="s">
        <v>2</v>
      </c>
      <c r="M20" s="795" t="s">
        <v>3</v>
      </c>
      <c r="N20" s="806" t="s">
        <v>4</v>
      </c>
      <c r="P20" s="809"/>
      <c r="Q20" s="809"/>
      <c r="R20" s="809"/>
    </row>
    <row r="21" spans="2:22" ht="19.5" customHeight="1">
      <c r="B21" s="881"/>
      <c r="C21" s="795"/>
      <c r="D21" s="795"/>
      <c r="E21" s="806"/>
      <c r="F21" s="826"/>
      <c r="G21" s="1499"/>
      <c r="H21" s="1497"/>
      <c r="I21" s="1498"/>
      <c r="J21" s="1499"/>
      <c r="K21" s="1497"/>
      <c r="L21" s="1498"/>
      <c r="M21" s="1499"/>
      <c r="N21" s="1497"/>
      <c r="P21" s="809"/>
      <c r="Q21" s="809"/>
      <c r="R21" s="809"/>
    </row>
    <row r="22" spans="2:22" ht="21.95" customHeight="1">
      <c r="B22" s="881"/>
      <c r="C22" s="129" t="s">
        <v>124</v>
      </c>
      <c r="D22" s="784">
        <f>입력용!D23</f>
        <v>1287000</v>
      </c>
      <c r="E22" s="785"/>
      <c r="F22" s="131"/>
      <c r="G22" s="1489" t="s">
        <v>133</v>
      </c>
      <c r="H22" s="1489"/>
      <c r="I22" s="138"/>
      <c r="J22" s="1491" t="s">
        <v>128</v>
      </c>
      <c r="K22" s="1491"/>
      <c r="L22" s="138" t="e">
        <f>VLOOKUP(C22,#REF!,2,FALSE)</f>
        <v>#REF!</v>
      </c>
      <c r="M22" s="1489" t="s">
        <v>133</v>
      </c>
      <c r="N22" s="1489"/>
      <c r="P22" s="809"/>
      <c r="Q22" s="809"/>
      <c r="R22" s="809"/>
    </row>
    <row r="23" spans="2:22" ht="21.95" customHeight="1">
      <c r="B23" s="881"/>
      <c r="C23" s="129" t="s">
        <v>125</v>
      </c>
      <c r="D23" s="784">
        <f>입력용!D25</f>
        <v>1782000</v>
      </c>
      <c r="E23" s="785"/>
      <c r="F23" s="131"/>
      <c r="G23" s="1489" t="s">
        <v>133</v>
      </c>
      <c r="H23" s="1489"/>
      <c r="I23" s="138"/>
      <c r="J23" s="1491" t="s">
        <v>128</v>
      </c>
      <c r="K23" s="1491"/>
      <c r="L23" s="138" t="e">
        <f>VLOOKUP(C23,#REF!,2,FALSE)</f>
        <v>#REF!</v>
      </c>
      <c r="M23" s="1489" t="s">
        <v>133</v>
      </c>
      <c r="N23" s="1489"/>
      <c r="P23" s="809"/>
      <c r="Q23" s="809"/>
      <c r="R23" s="809"/>
    </row>
    <row r="24" spans="2:22" ht="21.95" customHeight="1">
      <c r="B24" s="881"/>
      <c r="C24" s="129" t="s">
        <v>126</v>
      </c>
      <c r="D24" s="784">
        <f>입력용!D26</f>
        <v>1980000</v>
      </c>
      <c r="E24" s="785"/>
      <c r="F24" s="131"/>
      <c r="G24" s="1489" t="s">
        <v>133</v>
      </c>
      <c r="H24" s="1489"/>
      <c r="I24" s="138"/>
      <c r="J24" s="1491" t="s">
        <v>128</v>
      </c>
      <c r="K24" s="1491"/>
      <c r="L24" s="138" t="e">
        <f>VLOOKUP(C24,#REF!,2,FALSE)</f>
        <v>#REF!</v>
      </c>
      <c r="M24" s="1489" t="s">
        <v>133</v>
      </c>
      <c r="N24" s="1489"/>
      <c r="P24" s="809"/>
      <c r="Q24" s="809"/>
      <c r="R24" s="809"/>
    </row>
    <row r="25" spans="2:22" ht="21.95" customHeight="1">
      <c r="B25" s="881"/>
      <c r="C25" s="100" t="s">
        <v>105</v>
      </c>
      <c r="D25" s="784" t="e">
        <f>입력용!#REF!</f>
        <v>#REF!</v>
      </c>
      <c r="E25" s="785"/>
      <c r="F25" s="132"/>
      <c r="G25" s="1491" t="s">
        <v>129</v>
      </c>
      <c r="H25" s="1491"/>
      <c r="I25" s="139"/>
      <c r="J25" s="1489" t="s">
        <v>133</v>
      </c>
      <c r="K25" s="1489"/>
      <c r="L25" s="139" t="e">
        <f>VLOOKUP(C25,#REF!,2,FALSE)</f>
        <v>#REF!</v>
      </c>
      <c r="M25" s="1491" t="s">
        <v>128</v>
      </c>
      <c r="N25" s="1491"/>
      <c r="P25" s="809"/>
      <c r="Q25" s="809"/>
      <c r="R25" s="809"/>
    </row>
    <row r="26" spans="2:22" ht="21.95" customHeight="1">
      <c r="B26" s="881"/>
      <c r="C26" s="100" t="s">
        <v>106</v>
      </c>
      <c r="D26" s="784" t="e">
        <f>입력용!#REF!</f>
        <v>#REF!</v>
      </c>
      <c r="E26" s="785"/>
      <c r="F26" s="132"/>
      <c r="G26" s="1492" t="s">
        <v>55</v>
      </c>
      <c r="H26" s="1492"/>
      <c r="I26" s="139"/>
      <c r="J26" s="1492" t="s">
        <v>55</v>
      </c>
      <c r="K26" s="1492"/>
      <c r="L26" s="139" t="e">
        <f>VLOOKUP(C26,#REF!,2,FALSE)</f>
        <v>#REF!</v>
      </c>
      <c r="M26" s="1492" t="s">
        <v>55</v>
      </c>
      <c r="N26" s="1492"/>
      <c r="P26" s="809"/>
      <c r="Q26" s="809"/>
      <c r="R26" s="809"/>
    </row>
    <row r="27" spans="2:22" ht="21.95" customHeight="1">
      <c r="B27" s="881"/>
      <c r="C27" s="100" t="s">
        <v>107</v>
      </c>
      <c r="D27" s="790" t="e">
        <f>입력용!#REF!</f>
        <v>#REF!</v>
      </c>
      <c r="E27" s="791"/>
      <c r="F27" s="132"/>
      <c r="G27" s="1491" t="s">
        <v>129</v>
      </c>
      <c r="H27" s="1491"/>
      <c r="I27" s="139"/>
      <c r="J27" s="1489" t="s">
        <v>133</v>
      </c>
      <c r="K27" s="1489"/>
      <c r="L27" s="139" t="e">
        <f>VLOOKUP(C27,#REF!,2,FALSE)</f>
        <v>#REF!</v>
      </c>
      <c r="M27" s="1491" t="s">
        <v>128</v>
      </c>
      <c r="N27" s="1491"/>
      <c r="P27" s="809"/>
      <c r="Q27" s="809"/>
      <c r="R27" s="809"/>
    </row>
    <row r="28" spans="2:22" ht="21.95" customHeight="1">
      <c r="B28" s="881"/>
      <c r="C28" s="115" t="s">
        <v>119</v>
      </c>
      <c r="D28" s="790">
        <v>847000</v>
      </c>
      <c r="E28" s="791"/>
      <c r="F28" s="132"/>
      <c r="G28" s="1489" t="s">
        <v>133</v>
      </c>
      <c r="H28" s="1489"/>
      <c r="I28" s="139"/>
      <c r="J28" s="1491" t="s">
        <v>128</v>
      </c>
      <c r="K28" s="1491"/>
      <c r="L28" s="139" t="e">
        <f>VLOOKUP(C28,#REF!,2,FALSE)</f>
        <v>#REF!</v>
      </c>
      <c r="M28" s="1491" t="s">
        <v>128</v>
      </c>
      <c r="N28" s="1491"/>
      <c r="P28" s="809"/>
      <c r="Q28" s="809"/>
      <c r="R28" s="809"/>
      <c r="V28" s="133"/>
    </row>
    <row r="29" spans="2:22" ht="21.95" customHeight="1">
      <c r="B29" s="881"/>
      <c r="C29" s="99" t="str">
        <f>입력용!C27</f>
        <v>아이폰16 128G</v>
      </c>
      <c r="D29" s="902">
        <f>입력용!D27</f>
        <v>1243000</v>
      </c>
      <c r="E29" s="903"/>
      <c r="F29" s="131"/>
      <c r="G29" s="1489" t="s">
        <v>133</v>
      </c>
      <c r="H29" s="1489"/>
      <c r="I29" s="140" t="e">
        <f>VLOOKUP(C29,#REF!,2,FALSE)</f>
        <v>#REF!</v>
      </c>
      <c r="J29" s="1489" t="s">
        <v>133</v>
      </c>
      <c r="K29" s="1489"/>
      <c r="L29" s="140" t="e">
        <f>VLOOKUP(C29,#REF!,2,FALSE)</f>
        <v>#REF!</v>
      </c>
      <c r="M29" s="1491" t="s">
        <v>128</v>
      </c>
      <c r="N29" s="1491"/>
      <c r="P29" s="809"/>
      <c r="Q29" s="809"/>
      <c r="R29" s="809"/>
    </row>
    <row r="30" spans="2:22" ht="21.95" customHeight="1">
      <c r="B30" s="881"/>
      <c r="C30" s="99" t="str">
        <f>입력용!C28</f>
        <v>아이폰16+ 128G</v>
      </c>
      <c r="D30" s="902">
        <f>입력용!D28</f>
        <v>1342000</v>
      </c>
      <c r="E30" s="903"/>
      <c r="F30" s="131"/>
      <c r="G30" s="1493" t="s">
        <v>132</v>
      </c>
      <c r="H30" s="1493"/>
      <c r="I30" s="140" t="e">
        <f>VLOOKUP(C30,#REF!,2,FALSE)</f>
        <v>#REF!</v>
      </c>
      <c r="J30" s="1489" t="s">
        <v>133</v>
      </c>
      <c r="K30" s="1489"/>
      <c r="L30" s="140" t="e">
        <f>VLOOKUP(C30,#REF!,2,FALSE)</f>
        <v>#REF!</v>
      </c>
      <c r="M30" s="1491" t="s">
        <v>128</v>
      </c>
      <c r="N30" s="1491"/>
      <c r="P30" s="809"/>
      <c r="Q30" s="809"/>
      <c r="R30" s="809"/>
    </row>
    <row r="31" spans="2:22" ht="21.95" customHeight="1">
      <c r="B31" s="881"/>
      <c r="C31" s="99" t="str">
        <f>입력용!C29</f>
        <v>아이폰16 프로 128G</v>
      </c>
      <c r="D31" s="902">
        <f>입력용!D29</f>
        <v>1540000</v>
      </c>
      <c r="E31" s="903"/>
      <c r="F31" s="131"/>
      <c r="G31" s="1489" t="s">
        <v>133</v>
      </c>
      <c r="H31" s="1489"/>
      <c r="I31" s="140" t="e">
        <f>VLOOKUP(C31,#REF!,2,FALSE)</f>
        <v>#REF!</v>
      </c>
      <c r="J31" s="1489" t="s">
        <v>133</v>
      </c>
      <c r="K31" s="1489"/>
      <c r="L31" s="140" t="e">
        <f>VLOOKUP(C31,#REF!,2,FALSE)</f>
        <v>#REF!</v>
      </c>
      <c r="M31" s="1489" t="s">
        <v>133</v>
      </c>
      <c r="N31" s="1489"/>
      <c r="P31" s="809"/>
      <c r="Q31" s="809"/>
      <c r="R31" s="809"/>
    </row>
    <row r="32" spans="2:22" ht="21.95" customHeight="1">
      <c r="B32" s="881"/>
      <c r="C32" s="99" t="str">
        <f>입력용!C30</f>
        <v>아이폰16 프로맥스 256G</v>
      </c>
      <c r="D32" s="902">
        <f>입력용!D30</f>
        <v>1892000</v>
      </c>
      <c r="E32" s="903"/>
      <c r="F32" s="131"/>
      <c r="G32" s="1489" t="s">
        <v>133</v>
      </c>
      <c r="H32" s="1489"/>
      <c r="I32" s="140" t="e">
        <f>VLOOKUP(C32,#REF!,2,FALSE)</f>
        <v>#REF!</v>
      </c>
      <c r="J32" s="1489" t="s">
        <v>133</v>
      </c>
      <c r="K32" s="1489"/>
      <c r="L32" s="140" t="e">
        <f>VLOOKUP(C32,#REF!,2,FALSE)</f>
        <v>#REF!</v>
      </c>
      <c r="M32" s="1489" t="s">
        <v>133</v>
      </c>
      <c r="N32" s="1489"/>
      <c r="P32" s="809"/>
      <c r="Q32" s="809"/>
      <c r="R32" s="809"/>
    </row>
    <row r="33" spans="2:20" ht="22.5" customHeight="1">
      <c r="B33" s="881"/>
      <c r="C33" s="107" t="e">
        <f>입력용!#REF!</f>
        <v>#REF!</v>
      </c>
      <c r="D33" s="904" t="e">
        <f>입력용!#REF!</f>
        <v>#REF!</v>
      </c>
      <c r="E33" s="905"/>
      <c r="F33" s="135"/>
      <c r="G33" s="1489" t="s">
        <v>130</v>
      </c>
      <c r="H33" s="1489"/>
      <c r="I33" s="141" t="e">
        <f>VLOOKUP(C33,#REF!,2,FALSE)</f>
        <v>#REF!</v>
      </c>
      <c r="J33" s="1490" t="s">
        <v>131</v>
      </c>
      <c r="K33" s="1490"/>
      <c r="L33" s="141" t="e">
        <f>VLOOKUP(C33,#REF!,2,FALSE)</f>
        <v>#REF!</v>
      </c>
      <c r="M33" s="1490" t="s">
        <v>131</v>
      </c>
      <c r="N33" s="1490"/>
      <c r="P33" s="809"/>
      <c r="Q33" s="809"/>
      <c r="R33" s="809"/>
    </row>
    <row r="34" spans="2:20" ht="22.5" customHeight="1">
      <c r="B34" s="881"/>
      <c r="C34" s="107" t="e">
        <f>입력용!#REF!</f>
        <v>#REF!</v>
      </c>
      <c r="D34" s="904" t="e">
        <f>입력용!#REF!</f>
        <v>#REF!</v>
      </c>
      <c r="E34" s="905"/>
      <c r="F34" s="135"/>
      <c r="G34" s="1489" t="s">
        <v>133</v>
      </c>
      <c r="H34" s="1489"/>
      <c r="I34" s="141" t="e">
        <f>VLOOKUP(C34,#REF!,2,FALSE)</f>
        <v>#REF!</v>
      </c>
      <c r="J34" s="1490" t="s">
        <v>131</v>
      </c>
      <c r="K34" s="1490"/>
      <c r="L34" s="141" t="e">
        <f>VLOOKUP(C34,#REF!,2,FALSE)</f>
        <v>#REF!</v>
      </c>
      <c r="M34" s="1491" t="s">
        <v>128</v>
      </c>
      <c r="N34" s="1491"/>
      <c r="P34" s="809"/>
      <c r="Q34" s="809"/>
      <c r="R34" s="809"/>
    </row>
    <row r="35" spans="2:20" ht="22.5" customHeight="1">
      <c r="B35" s="881"/>
      <c r="C35" s="109" t="e">
        <f>입력용!#REF!</f>
        <v>#REF!</v>
      </c>
      <c r="D35" s="790" t="e">
        <f>입력용!#REF!</f>
        <v>#REF!</v>
      </c>
      <c r="E35" s="791"/>
      <c r="F35" s="136" t="e">
        <f>VLOOKUP(C35,입력용!C:G,5,FALSE)</f>
        <v>#REF!</v>
      </c>
      <c r="G35" s="1490" t="s">
        <v>131</v>
      </c>
      <c r="H35" s="1490"/>
      <c r="I35" s="141" t="e">
        <f>VLOOKUP(C35,#REF!,2,FALSE)</f>
        <v>#REF!</v>
      </c>
      <c r="J35" s="1491" t="s">
        <v>128</v>
      </c>
      <c r="K35" s="1491"/>
      <c r="L35" s="141" t="e">
        <f>VLOOKUP(C35,#REF!,2,FALSE)</f>
        <v>#REF!</v>
      </c>
      <c r="M35" s="1490" t="s">
        <v>131</v>
      </c>
      <c r="N35" s="1490"/>
      <c r="P35" s="809"/>
      <c r="Q35" s="809"/>
      <c r="R35" s="809"/>
    </row>
    <row r="36" spans="2:20" ht="22.5" hidden="1" customHeight="1">
      <c r="B36" s="881"/>
      <c r="C36" s="108" t="str">
        <f>입력용!C31</f>
        <v>갤럭시 S25FE</v>
      </c>
      <c r="D36" s="784">
        <f>입력용!D31</f>
        <v>946000</v>
      </c>
      <c r="E36" s="785"/>
      <c r="F36" s="136">
        <f>VLOOKUP(C36,입력용!C:G,5,FALSE)</f>
        <v>0</v>
      </c>
      <c r="G36" s="1492" t="s">
        <v>55</v>
      </c>
      <c r="H36" s="1492"/>
      <c r="I36" s="142" t="e">
        <f>VLOOKUP(C36,#REF!,2,FALSE)</f>
        <v>#REF!</v>
      </c>
      <c r="J36" s="1492" t="s">
        <v>55</v>
      </c>
      <c r="K36" s="1492"/>
      <c r="L36" s="142" t="e">
        <f>VLOOKUP(C36,#REF!,2,FALSE)</f>
        <v>#REF!</v>
      </c>
      <c r="M36" s="1492" t="s">
        <v>55</v>
      </c>
      <c r="N36" s="1492"/>
      <c r="P36" s="809"/>
      <c r="Q36" s="809"/>
      <c r="R36" s="809"/>
    </row>
    <row r="37" spans="2:20" ht="22.5" hidden="1" customHeight="1">
      <c r="B37" s="881"/>
      <c r="C37" s="108" t="e">
        <f>입력용!#REF!</f>
        <v>#REF!</v>
      </c>
      <c r="D37" s="784" t="e">
        <f>입력용!#REF!</f>
        <v>#REF!</v>
      </c>
      <c r="E37" s="785"/>
      <c r="F37" s="136" t="e">
        <f>VLOOKUP(C37,입력용!C:G,5,FALSE)</f>
        <v>#REF!</v>
      </c>
      <c r="G37" s="1492" t="s">
        <v>55</v>
      </c>
      <c r="H37" s="1492"/>
      <c r="I37" s="142" t="e">
        <f>VLOOKUP(C37,#REF!,2,FALSE)</f>
        <v>#REF!</v>
      </c>
      <c r="J37" s="1492" t="s">
        <v>55</v>
      </c>
      <c r="K37" s="1492"/>
      <c r="L37" s="142" t="e">
        <f>VLOOKUP(C37,#REF!,2,FALSE)</f>
        <v>#REF!</v>
      </c>
      <c r="M37" s="1492" t="s">
        <v>55</v>
      </c>
      <c r="N37" s="1492"/>
      <c r="P37" s="809"/>
      <c r="Q37" s="809"/>
      <c r="R37" s="809"/>
    </row>
    <row r="38" spans="2:20" ht="22.5" hidden="1" customHeight="1">
      <c r="B38" s="881"/>
      <c r="C38" s="108" t="e">
        <f>입력용!#REF!</f>
        <v>#REF!</v>
      </c>
      <c r="D38" s="784" t="e">
        <f>입력용!#REF!</f>
        <v>#REF!</v>
      </c>
      <c r="E38" s="785"/>
      <c r="F38" s="136" t="e">
        <f>VLOOKUP(C38,입력용!C:G,5,FALSE)</f>
        <v>#REF!</v>
      </c>
      <c r="G38" s="143" t="e">
        <f>입력용!#REF!*0.0001</f>
        <v>#REF!</v>
      </c>
      <c r="H38" s="143" t="e">
        <f>입력용!#REF!*0.0001</f>
        <v>#REF!</v>
      </c>
      <c r="I38" s="142" t="e">
        <f>VLOOKUP(C38,#REF!,2,FALSE)</f>
        <v>#REF!</v>
      </c>
      <c r="J38" s="143" t="e">
        <f>입력용!#REF!*0.0001</f>
        <v>#REF!</v>
      </c>
      <c r="K38" s="143" t="e">
        <f>입력용!#REF!*0.0001</f>
        <v>#REF!</v>
      </c>
      <c r="L38" s="142" t="e">
        <f>VLOOKUP(C38,#REF!,2,FALSE)</f>
        <v>#REF!</v>
      </c>
      <c r="M38" s="143" t="e">
        <f>입력용!#REF!*0.0001</f>
        <v>#REF!</v>
      </c>
      <c r="N38" s="143" t="e">
        <f>입력용!#REF!*0.0001</f>
        <v>#REF!</v>
      </c>
      <c r="P38" s="809"/>
      <c r="Q38" s="809"/>
      <c r="R38" s="809"/>
    </row>
    <row r="39" spans="2:20" ht="22.5" hidden="1" customHeight="1">
      <c r="B39" s="881"/>
      <c r="C39" s="108" t="e">
        <f>입력용!#REF!</f>
        <v>#REF!</v>
      </c>
      <c r="D39" s="784" t="e">
        <f>입력용!#REF!</f>
        <v>#REF!</v>
      </c>
      <c r="E39" s="785"/>
      <c r="F39" s="136" t="e">
        <f>VLOOKUP(C39,입력용!C:G,5,FALSE)</f>
        <v>#REF!</v>
      </c>
      <c r="G39" s="143" t="e">
        <f>입력용!#REF!*0.0001</f>
        <v>#REF!</v>
      </c>
      <c r="H39" s="143" t="e">
        <f>입력용!#REF!*0.0001</f>
        <v>#REF!</v>
      </c>
      <c r="I39" s="142" t="e">
        <f>VLOOKUP(C39,#REF!,2,FALSE)</f>
        <v>#REF!</v>
      </c>
      <c r="J39" s="143" t="e">
        <f>입력용!#REF!*0.0001</f>
        <v>#REF!</v>
      </c>
      <c r="K39" s="143" t="e">
        <f>입력용!#REF!*0.0001</f>
        <v>#REF!</v>
      </c>
      <c r="L39" s="142" t="e">
        <f>VLOOKUP(C39,#REF!,2,FALSE)</f>
        <v>#REF!</v>
      </c>
      <c r="M39" s="143" t="e">
        <f>입력용!#REF!*0.0001</f>
        <v>#REF!</v>
      </c>
      <c r="N39" s="143" t="e">
        <f>입력용!#REF!*0.0001</f>
        <v>#REF!</v>
      </c>
      <c r="P39" s="809"/>
      <c r="Q39" s="809"/>
      <c r="R39" s="809"/>
    </row>
    <row r="40" spans="2:20" ht="22.5" hidden="1" customHeight="1">
      <c r="B40" s="881"/>
      <c r="C40" s="108" t="e">
        <f>입력용!#REF!</f>
        <v>#REF!</v>
      </c>
      <c r="D40" s="784" t="e">
        <f>입력용!#REF!</f>
        <v>#REF!</v>
      </c>
      <c r="E40" s="785"/>
      <c r="F40" s="136" t="e">
        <f>VLOOKUP(C40,입력용!C:G,5,FALSE)</f>
        <v>#REF!</v>
      </c>
      <c r="G40" s="144" t="e">
        <f>입력용!#REF!*0.0001</f>
        <v>#REF!</v>
      </c>
      <c r="H40" s="144" t="e">
        <f>입력용!#REF!*0.0001</f>
        <v>#REF!</v>
      </c>
      <c r="I40" s="142" t="e">
        <f>VLOOKUP(C40,#REF!,2,FALSE)</f>
        <v>#REF!</v>
      </c>
      <c r="J40" s="1492" t="s">
        <v>66</v>
      </c>
      <c r="K40" s="1492"/>
      <c r="L40" s="142" t="e">
        <f>VLOOKUP(C40,#REF!,2,FALSE)</f>
        <v>#REF!</v>
      </c>
      <c r="M40" s="1492" t="s">
        <v>65</v>
      </c>
      <c r="N40" s="1492"/>
      <c r="P40" s="809"/>
      <c r="Q40" s="809"/>
      <c r="R40" s="809"/>
    </row>
    <row r="41" spans="2:20" ht="22.5" hidden="1" customHeight="1">
      <c r="B41" s="881"/>
      <c r="C41" s="108" t="e">
        <f>입력용!#REF!</f>
        <v>#REF!</v>
      </c>
      <c r="D41" s="784" t="e">
        <f>입력용!#REF!</f>
        <v>#REF!</v>
      </c>
      <c r="E41" s="785"/>
      <c r="F41" s="136" t="e">
        <f>VLOOKUP(C41,입력용!C:G,5,FALSE)</f>
        <v>#REF!</v>
      </c>
      <c r="G41" s="145" t="e">
        <f>입력용!#REF!*0.0001</f>
        <v>#REF!</v>
      </c>
      <c r="H41" s="145" t="e">
        <f>입력용!#REF!*0.0001</f>
        <v>#REF!</v>
      </c>
      <c r="I41" s="142" t="e">
        <f>VLOOKUP(C41,#REF!,2,FALSE)</f>
        <v>#REF!</v>
      </c>
      <c r="J41" s="1492" t="s">
        <v>66</v>
      </c>
      <c r="K41" s="1492"/>
      <c r="L41" s="146" t="e">
        <f>VLOOKUP(C41,#REF!,2,FALSE)</f>
        <v>#REF!</v>
      </c>
      <c r="M41" s="1492" t="s">
        <v>65</v>
      </c>
      <c r="N41" s="1492"/>
      <c r="P41" s="809"/>
      <c r="Q41" s="809"/>
      <c r="R41" s="809"/>
    </row>
    <row r="42" spans="2:20" ht="22.5" hidden="1" customHeight="1">
      <c r="B42" s="881"/>
      <c r="C42" s="108" t="e">
        <f>입력용!#REF!</f>
        <v>#REF!</v>
      </c>
      <c r="D42" s="784" t="e">
        <f>입력용!#REF!</f>
        <v>#REF!</v>
      </c>
      <c r="E42" s="785"/>
      <c r="F42" s="136" t="s">
        <v>63</v>
      </c>
      <c r="G42" s="140" t="e">
        <f>입력용!#REF!*0.0001</f>
        <v>#REF!</v>
      </c>
      <c r="H42" s="140" t="e">
        <f>입력용!#REF!*0.0001</f>
        <v>#REF!</v>
      </c>
      <c r="I42" s="142" t="e">
        <f>VLOOKUP(C42,#REF!,2,FALSE)</f>
        <v>#REF!</v>
      </c>
      <c r="J42" s="140" t="e">
        <f>입력용!#REF!*0.0001</f>
        <v>#REF!</v>
      </c>
      <c r="K42" s="140" t="e">
        <f>입력용!#REF!*0.0001</f>
        <v>#REF!</v>
      </c>
      <c r="L42" s="142" t="e">
        <f>VLOOKUP(C42,#REF!,2,FALSE)</f>
        <v>#REF!</v>
      </c>
      <c r="M42" s="1492" t="s">
        <v>65</v>
      </c>
      <c r="N42" s="1492"/>
      <c r="P42" s="809"/>
      <c r="Q42" s="809"/>
      <c r="R42" s="809"/>
    </row>
    <row r="43" spans="2:20" ht="22.5" hidden="1" customHeight="1">
      <c r="B43" s="881"/>
      <c r="C43" s="108" t="e">
        <f>입력용!#REF!</f>
        <v>#REF!</v>
      </c>
      <c r="D43" s="784" t="e">
        <f>입력용!#REF!</f>
        <v>#REF!</v>
      </c>
      <c r="E43" s="785"/>
      <c r="F43" s="136" t="e">
        <f>VLOOKUP(C43,입력용!C:G,5,FALSE)</f>
        <v>#REF!</v>
      </c>
      <c r="G43" s="1492" t="s">
        <v>55</v>
      </c>
      <c r="H43" s="1492"/>
      <c r="I43" s="142" t="e">
        <f>VLOOKUP(C43,#REF!,2,FALSE)</f>
        <v>#REF!</v>
      </c>
      <c r="J43" s="1492" t="s">
        <v>66</v>
      </c>
      <c r="K43" s="1492"/>
      <c r="L43" s="142" t="e">
        <f>VLOOKUP(C43,#REF!,2,FALSE)</f>
        <v>#REF!</v>
      </c>
      <c r="M43" s="1492" t="s">
        <v>65</v>
      </c>
      <c r="N43" s="1492"/>
      <c r="P43" s="809"/>
      <c r="Q43" s="809"/>
      <c r="R43" s="809"/>
      <c r="T43" s="1" t="s">
        <v>16</v>
      </c>
    </row>
    <row r="44" spans="2:20" ht="22.5" hidden="1" customHeight="1">
      <c r="B44" s="881"/>
      <c r="C44" s="108" t="e">
        <f>입력용!#REF!</f>
        <v>#REF!</v>
      </c>
      <c r="D44" s="784" t="e">
        <f>입력용!#REF!</f>
        <v>#REF!</v>
      </c>
      <c r="E44" s="785"/>
      <c r="F44" s="136" t="e">
        <f>VLOOKUP(C44,입력용!C:G,5,FALSE)</f>
        <v>#REF!</v>
      </c>
      <c r="G44" s="143" t="e">
        <f>입력용!#REF!*0.0001</f>
        <v>#REF!</v>
      </c>
      <c r="H44" s="143" t="e">
        <f>입력용!#REF!*0.0001</f>
        <v>#REF!</v>
      </c>
      <c r="I44" s="142" t="e">
        <f>VLOOKUP(C44,#REF!,2,FALSE)</f>
        <v>#REF!</v>
      </c>
      <c r="J44" s="143" t="e">
        <f>입력용!#REF!*0.0001</f>
        <v>#REF!</v>
      </c>
      <c r="K44" s="143" t="e">
        <f>입력용!#REF!*0.0001</f>
        <v>#REF!</v>
      </c>
      <c r="L44" s="142" t="e">
        <f>VLOOKUP(C44,#REF!,2,FALSE)</f>
        <v>#REF!</v>
      </c>
      <c r="M44" s="143" t="e">
        <f>입력용!#REF!*0.0001</f>
        <v>#REF!</v>
      </c>
      <c r="N44" s="143" t="e">
        <f>입력용!#REF!*0.0001</f>
        <v>#REF!</v>
      </c>
      <c r="O44" s="1" t="s">
        <v>61</v>
      </c>
      <c r="P44" s="809"/>
      <c r="Q44" s="809"/>
      <c r="R44" s="809"/>
    </row>
    <row r="45" spans="2:20" ht="22.5" hidden="1" customHeight="1">
      <c r="B45" s="881"/>
      <c r="C45" s="108" t="e">
        <f>입력용!#REF!</f>
        <v>#REF!</v>
      </c>
      <c r="D45" s="784" t="e">
        <f>입력용!#REF!</f>
        <v>#REF!</v>
      </c>
      <c r="E45" s="785"/>
      <c r="F45" s="136" t="e">
        <f>VLOOKUP(C45,입력용!C:G,5,FALSE)</f>
        <v>#REF!</v>
      </c>
      <c r="G45" s="144" t="e">
        <f>입력용!#REF!*0.0001</f>
        <v>#REF!</v>
      </c>
      <c r="H45" s="144" t="e">
        <f>입력용!#REF!*0.0001</f>
        <v>#REF!</v>
      </c>
      <c r="I45" s="142" t="e">
        <f>VLOOKUP(C45,#REF!,2,FALSE)</f>
        <v>#REF!</v>
      </c>
      <c r="J45" s="1492" t="s">
        <v>55</v>
      </c>
      <c r="K45" s="1492"/>
      <c r="L45" s="142" t="e">
        <f>VLOOKUP(C45,#REF!,2,FALSE)</f>
        <v>#REF!</v>
      </c>
      <c r="M45" s="1492" t="s">
        <v>55</v>
      </c>
      <c r="N45" s="1492"/>
      <c r="P45" s="809"/>
      <c r="Q45" s="809"/>
      <c r="R45" s="809"/>
    </row>
    <row r="46" spans="2:20" ht="22.5" hidden="1" customHeight="1">
      <c r="B46" s="881"/>
      <c r="C46" s="108" t="e">
        <f>입력용!#REF!</f>
        <v>#REF!</v>
      </c>
      <c r="D46" s="784" t="e">
        <f>입력용!#REF!</f>
        <v>#REF!</v>
      </c>
      <c r="E46" s="785"/>
      <c r="F46" s="136" t="e">
        <f>VLOOKUP(C46,입력용!C:G,5,FALSE)</f>
        <v>#REF!</v>
      </c>
      <c r="G46" s="144" t="e">
        <f>입력용!#REF!*0.0001</f>
        <v>#REF!</v>
      </c>
      <c r="H46" s="144" t="e">
        <f>입력용!#REF!*0.0001</f>
        <v>#REF!</v>
      </c>
      <c r="I46" s="142" t="e">
        <f>VLOOKUP(C46,#REF!,2,FALSE)</f>
        <v>#REF!</v>
      </c>
      <c r="J46" s="1492" t="s">
        <v>66</v>
      </c>
      <c r="K46" s="1492"/>
      <c r="L46" s="142" t="e">
        <f>VLOOKUP(C46,#REF!,2,FALSE)</f>
        <v>#REF!</v>
      </c>
      <c r="M46" s="144" t="e">
        <f>입력용!#REF!*0.0001</f>
        <v>#REF!</v>
      </c>
      <c r="N46" s="144" t="e">
        <f>입력용!#REF!*0.0001</f>
        <v>#REF!</v>
      </c>
      <c r="P46" s="809"/>
      <c r="Q46" s="809"/>
      <c r="R46" s="809"/>
    </row>
    <row r="47" spans="2:20" ht="22.5" hidden="1" customHeight="1">
      <c r="B47" s="881"/>
      <c r="C47" s="108" t="e">
        <f>입력용!#REF!</f>
        <v>#REF!</v>
      </c>
      <c r="D47" s="784" t="e">
        <f>입력용!#REF!</f>
        <v>#REF!</v>
      </c>
      <c r="E47" s="785"/>
      <c r="F47" s="136" t="e">
        <f>VLOOKUP(C47,입력용!C:G,5,FALSE)</f>
        <v>#REF!</v>
      </c>
      <c r="G47" s="144" t="e">
        <f>입력용!#REF!*0.0001</f>
        <v>#REF!</v>
      </c>
      <c r="H47" s="144" t="e">
        <f>입력용!#REF!*0.0001</f>
        <v>#REF!</v>
      </c>
      <c r="I47" s="142" t="e">
        <f>VLOOKUP(C47,#REF!,2,FALSE)</f>
        <v>#REF!</v>
      </c>
      <c r="J47" s="144" t="e">
        <f>입력용!#REF!*0.0001</f>
        <v>#REF!</v>
      </c>
      <c r="K47" s="144" t="e">
        <f>입력용!#REF!*0.0001</f>
        <v>#REF!</v>
      </c>
      <c r="L47" s="142" t="e">
        <f>VLOOKUP(C47,#REF!,2,FALSE)</f>
        <v>#REF!</v>
      </c>
      <c r="M47" s="144" t="e">
        <f>입력용!#REF!*0.0001</f>
        <v>#REF!</v>
      </c>
      <c r="N47" s="144" t="e">
        <f>입력용!#REF!*0.0001</f>
        <v>#REF!</v>
      </c>
      <c r="P47" s="809"/>
      <c r="Q47" s="809"/>
      <c r="R47" s="809"/>
    </row>
    <row r="48" spans="2:20" ht="22.5" hidden="1" customHeight="1">
      <c r="B48" s="881"/>
      <c r="C48" s="108" t="e">
        <f>입력용!#REF!</f>
        <v>#REF!</v>
      </c>
      <c r="D48" s="784" t="e">
        <f>입력용!#REF!</f>
        <v>#REF!</v>
      </c>
      <c r="E48" s="785"/>
      <c r="F48" s="136" t="e">
        <f>VLOOKUP(C48,입력용!C:G,5,FALSE)</f>
        <v>#REF!</v>
      </c>
      <c r="G48" s="1492" t="s">
        <v>93</v>
      </c>
      <c r="H48" s="1492"/>
      <c r="I48" s="142" t="e">
        <f>VLOOKUP(C48,#REF!,2,FALSE)</f>
        <v>#REF!</v>
      </c>
      <c r="J48" s="1492" t="s">
        <v>93</v>
      </c>
      <c r="K48" s="1492"/>
      <c r="L48" s="142" t="e">
        <f>VLOOKUP(C48,#REF!,2,FALSE)</f>
        <v>#REF!</v>
      </c>
      <c r="M48" s="143" t="e">
        <f>입력용!#REF!*0.0001</f>
        <v>#REF!</v>
      </c>
      <c r="N48" s="143" t="e">
        <f>입력용!#REF!*0.0001</f>
        <v>#REF!</v>
      </c>
      <c r="P48" s="809"/>
      <c r="Q48" s="809"/>
      <c r="R48" s="809"/>
    </row>
    <row r="49" spans="2:18" ht="22.5" hidden="1" customHeight="1">
      <c r="B49" s="881"/>
      <c r="C49" s="108" t="e">
        <f>입력용!#REF!</f>
        <v>#REF!</v>
      </c>
      <c r="D49" s="784" t="e">
        <f>입력용!#REF!</f>
        <v>#REF!</v>
      </c>
      <c r="E49" s="785"/>
      <c r="F49" s="136" t="e">
        <f>VLOOKUP(C49,입력용!C:G,5,FALSE)</f>
        <v>#REF!</v>
      </c>
      <c r="G49" s="1492" t="s">
        <v>55</v>
      </c>
      <c r="H49" s="1492"/>
      <c r="I49" s="142" t="e">
        <f>VLOOKUP(C49,#REF!,2,FALSE)</f>
        <v>#REF!</v>
      </c>
      <c r="J49" s="1492" t="s">
        <v>93</v>
      </c>
      <c r="K49" s="1492"/>
      <c r="L49" s="142" t="e">
        <f>VLOOKUP(C49,#REF!,2,FALSE)</f>
        <v>#REF!</v>
      </c>
      <c r="M49" s="1492" t="s">
        <v>55</v>
      </c>
      <c r="N49" s="1492"/>
      <c r="P49" s="809"/>
      <c r="Q49" s="809"/>
      <c r="R49" s="809"/>
    </row>
    <row r="50" spans="2:18" ht="22.5" hidden="1" customHeight="1">
      <c r="B50" s="881"/>
      <c r="C50" s="108" t="e">
        <f>입력용!#REF!</f>
        <v>#REF!</v>
      </c>
      <c r="D50" s="784" t="e">
        <f>입력용!#REF!</f>
        <v>#REF!</v>
      </c>
      <c r="E50" s="785"/>
      <c r="F50" s="136" t="e">
        <f>VLOOKUP(C50,입력용!C:G,5,FALSE)</f>
        <v>#REF!</v>
      </c>
      <c r="G50" s="1492" t="s">
        <v>55</v>
      </c>
      <c r="H50" s="1492"/>
      <c r="I50" s="142" t="e">
        <f>VLOOKUP(C50,#REF!,2,FALSE)</f>
        <v>#REF!</v>
      </c>
      <c r="J50" s="1492" t="s">
        <v>93</v>
      </c>
      <c r="K50" s="1492"/>
      <c r="L50" s="142" t="e">
        <f>VLOOKUP(C50,#REF!,2,FALSE)</f>
        <v>#REF!</v>
      </c>
      <c r="M50" s="1492" t="s">
        <v>55</v>
      </c>
      <c r="N50" s="1492"/>
      <c r="P50" s="809"/>
      <c r="Q50" s="809"/>
      <c r="R50" s="809"/>
    </row>
    <row r="51" spans="2:18" ht="22.5" hidden="1" customHeight="1">
      <c r="B51" s="881"/>
      <c r="C51" s="108" t="e">
        <f>입력용!#REF!</f>
        <v>#REF!</v>
      </c>
      <c r="D51" s="784" t="e">
        <f>입력용!#REF!</f>
        <v>#REF!</v>
      </c>
      <c r="E51" s="785"/>
      <c r="F51" s="136" t="e">
        <f>VLOOKUP(C51,입력용!C:G,5,FALSE)</f>
        <v>#REF!</v>
      </c>
      <c r="G51" s="1492" t="s">
        <v>55</v>
      </c>
      <c r="H51" s="1492"/>
      <c r="I51" s="142" t="e">
        <f>VLOOKUP(C51,#REF!,2,FALSE)</f>
        <v>#REF!</v>
      </c>
      <c r="J51" s="1492" t="s">
        <v>93</v>
      </c>
      <c r="K51" s="1492"/>
      <c r="L51" s="142" t="e">
        <f>VLOOKUP(C51,#REF!,2,FALSE)</f>
        <v>#REF!</v>
      </c>
      <c r="M51" s="144" t="e">
        <f>입력용!#REF!*0.0001</f>
        <v>#REF!</v>
      </c>
      <c r="N51" s="144" t="e">
        <f>입력용!#REF!*0.0001</f>
        <v>#REF!</v>
      </c>
      <c r="P51" s="809"/>
      <c r="Q51" s="809"/>
      <c r="R51" s="809"/>
    </row>
    <row r="52" spans="2:18" ht="22.5" hidden="1" customHeight="1">
      <c r="B52" s="881"/>
      <c r="C52" s="108" t="e">
        <f>입력용!#REF!</f>
        <v>#REF!</v>
      </c>
      <c r="D52" s="784" t="e">
        <f>입력용!#REF!</f>
        <v>#REF!</v>
      </c>
      <c r="E52" s="785"/>
      <c r="F52" s="136" t="e">
        <f>VLOOKUP(C52,입력용!C:G,5,FALSE)</f>
        <v>#REF!</v>
      </c>
      <c r="G52" s="1492" t="s">
        <v>66</v>
      </c>
      <c r="H52" s="1492"/>
      <c r="I52" s="146" t="e">
        <f>VLOOKUP(C52,#REF!,2,FALSE)</f>
        <v>#REF!</v>
      </c>
      <c r="J52" s="1492" t="s">
        <v>55</v>
      </c>
      <c r="K52" s="1492"/>
      <c r="L52" s="142" t="e">
        <f>VLOOKUP(C52,#REF!,2,FALSE)</f>
        <v>#REF!</v>
      </c>
      <c r="M52" s="1492" t="s">
        <v>55</v>
      </c>
      <c r="N52" s="1492"/>
      <c r="P52" s="809"/>
      <c r="Q52" s="809"/>
      <c r="R52" s="809"/>
    </row>
    <row r="53" spans="2:18" ht="22.5" customHeight="1">
      <c r="B53" s="881"/>
      <c r="C53" s="108" t="str">
        <f>입력용!C33</f>
        <v>갤럭시 A36(5G컴팩트)</v>
      </c>
      <c r="D53" s="784">
        <f>입력용!D33</f>
        <v>499400</v>
      </c>
      <c r="E53" s="785"/>
      <c r="F53" s="136">
        <f>VLOOKUP(C53,입력용!C:G,5,FALSE)</f>
        <v>0</v>
      </c>
      <c r="G53" s="1490" t="s">
        <v>131</v>
      </c>
      <c r="H53" s="1490"/>
      <c r="I53" s="143" t="e">
        <f>VLOOKUP(C53,#REF!,2,FALSE)</f>
        <v>#REF!</v>
      </c>
      <c r="J53" s="1491" t="s">
        <v>128</v>
      </c>
      <c r="K53" s="1491"/>
      <c r="L53" s="142" t="e">
        <f>VLOOKUP(C53,#REF!,2,FALSE)</f>
        <v>#REF!</v>
      </c>
      <c r="M53" s="1493" t="s">
        <v>132</v>
      </c>
      <c r="N53" s="1493"/>
      <c r="P53" s="809"/>
      <c r="Q53" s="809"/>
      <c r="R53" s="809"/>
    </row>
    <row r="54" spans="2:18" ht="22.5" customHeight="1">
      <c r="B54" s="881"/>
      <c r="C54" s="108" t="str">
        <f>입력용!C36</f>
        <v>갤럭시 A25 5G</v>
      </c>
      <c r="D54" s="790">
        <v>449900</v>
      </c>
      <c r="E54" s="791"/>
      <c r="F54" s="136"/>
      <c r="G54" s="1493" t="s">
        <v>132</v>
      </c>
      <c r="H54" s="1493"/>
      <c r="I54" s="143" t="e">
        <f>VLOOKUP(C54,#REF!,2,FALSE)</f>
        <v>#REF!</v>
      </c>
      <c r="J54" s="1489" t="s">
        <v>133</v>
      </c>
      <c r="K54" s="1489"/>
      <c r="L54" s="142" t="e">
        <f>VLOOKUP(C54,#REF!,2,FALSE)</f>
        <v>#REF!</v>
      </c>
      <c r="M54" s="1489" t="s">
        <v>133</v>
      </c>
      <c r="N54" s="1489"/>
      <c r="P54" s="809"/>
      <c r="Q54" s="809"/>
      <c r="R54" s="809"/>
    </row>
    <row r="55" spans="2:18" ht="22.5" customHeight="1">
      <c r="B55" s="881"/>
      <c r="C55" s="108">
        <f>입력용!C34</f>
        <v>0</v>
      </c>
      <c r="D55" s="784">
        <f>입력용!D34</f>
        <v>0</v>
      </c>
      <c r="E55" s="785"/>
      <c r="F55" s="136" t="e">
        <f>VLOOKUP(C55,입력용!C:G,5,FALSE)</f>
        <v>#N/A</v>
      </c>
      <c r="G55" s="1489" t="s">
        <v>133</v>
      </c>
      <c r="H55" s="1489"/>
      <c r="I55" s="143" t="e">
        <f>VLOOKUP(C55,#REF!,2,FALSE)</f>
        <v>#REF!</v>
      </c>
      <c r="J55" s="1502" t="s">
        <v>113</v>
      </c>
      <c r="K55" s="1502"/>
      <c r="L55" s="143" t="e">
        <f>VLOOKUP(C55,#REF!,2,FALSE)</f>
        <v>#REF!</v>
      </c>
      <c r="M55" s="1502" t="s">
        <v>113</v>
      </c>
      <c r="N55" s="1502"/>
      <c r="P55" s="809"/>
      <c r="Q55" s="809"/>
      <c r="R55" s="809"/>
    </row>
    <row r="56" spans="2:18" ht="22.5" customHeight="1">
      <c r="B56" s="881"/>
      <c r="C56" s="108" t="str">
        <f>입력용!C35</f>
        <v>점프4 (61이상)</v>
      </c>
      <c r="D56" s="784">
        <f>입력용!D35</f>
        <v>449900</v>
      </c>
      <c r="E56" s="785"/>
      <c r="F56" s="136">
        <f>VLOOKUP(C56,입력용!C:G,5,FALSE)</f>
        <v>0</v>
      </c>
      <c r="G56" s="1502" t="s">
        <v>123</v>
      </c>
      <c r="H56" s="1502"/>
      <c r="I56" s="143" t="e">
        <f>VLOOKUP(C56,#REF!,2,FALSE)</f>
        <v>#REF!</v>
      </c>
      <c r="J56" s="1489" t="s">
        <v>133</v>
      </c>
      <c r="K56" s="1489"/>
      <c r="L56" s="143" t="e">
        <f>VLOOKUP(C56,#REF!,2,FALSE)</f>
        <v>#REF!</v>
      </c>
      <c r="M56" s="1502" t="s">
        <v>114</v>
      </c>
      <c r="N56" s="1502"/>
      <c r="P56" s="809"/>
      <c r="Q56" s="809"/>
      <c r="R56" s="809"/>
    </row>
    <row r="57" spans="2:18" ht="22.5" hidden="1" customHeight="1">
      <c r="B57" s="881"/>
      <c r="C57" s="108" t="str">
        <f>입력용!C35</f>
        <v>점프4 (61이상)</v>
      </c>
      <c r="D57" s="784">
        <f>입력용!D36</f>
        <v>449900</v>
      </c>
      <c r="E57" s="785"/>
      <c r="F57" s="136">
        <f>VLOOKUP(C57,입력용!C:G,5,FALSE)</f>
        <v>0</v>
      </c>
      <c r="G57" s="147">
        <f>입력용!H36*0.0001</f>
        <v>29.59</v>
      </c>
      <c r="H57" s="147">
        <f>입력용!I36*0.0001</f>
        <v>29.59</v>
      </c>
      <c r="I57" s="148" t="s">
        <v>53</v>
      </c>
      <c r="J57" s="147">
        <f>입력용!L36*0.0001</f>
        <v>1.8900000000000001</v>
      </c>
      <c r="K57" s="147">
        <f>입력용!M36*0.0001</f>
        <v>-28.110000000000003</v>
      </c>
      <c r="L57" s="149" t="e">
        <f>VLOOKUP(C57,#REF!,2,FALSE)</f>
        <v>#REF!</v>
      </c>
      <c r="M57" s="147">
        <f>입력용!P36*0.0001</f>
        <v>4.29</v>
      </c>
      <c r="N57" s="147">
        <f>입력용!Q36*0.0001</f>
        <v>4.29</v>
      </c>
      <c r="P57" s="809"/>
      <c r="Q57" s="809"/>
      <c r="R57" s="809"/>
    </row>
    <row r="58" spans="2:18" ht="22.5" customHeight="1" thickBot="1">
      <c r="B58" s="881"/>
      <c r="C58" s="108" t="str">
        <f>입력용!C37</f>
        <v>버디4 (5G심플+)</v>
      </c>
      <c r="D58" s="784">
        <f>입력용!D37</f>
        <v>399300</v>
      </c>
      <c r="E58" s="785"/>
      <c r="F58" s="137"/>
      <c r="G58" s="1502" t="s">
        <v>115</v>
      </c>
      <c r="H58" s="1502"/>
      <c r="I58" s="143"/>
      <c r="J58" s="1502" t="s">
        <v>115</v>
      </c>
      <c r="K58" s="1502"/>
      <c r="L58" s="143" t="e">
        <f>VLOOKUP(C58,#REF!,2,FALSE)</f>
        <v>#REF!</v>
      </c>
      <c r="M58" s="1490" t="s">
        <v>131</v>
      </c>
      <c r="N58" s="1490"/>
      <c r="P58" s="809"/>
      <c r="Q58" s="809"/>
      <c r="R58" s="809"/>
    </row>
    <row r="59" spans="2:18" ht="22.5" hidden="1" customHeight="1" thickBot="1">
      <c r="B59" s="881"/>
      <c r="C59" s="67" t="str">
        <f>입력용!C38</f>
        <v>와이드7(5G컴팩트)</v>
      </c>
      <c r="D59" s="1503">
        <f>입력용!D38</f>
        <v>374000</v>
      </c>
      <c r="E59" s="1504"/>
      <c r="F59" s="116">
        <f>VLOOKUP(C59,입력용!C:G,5,FALSE)</f>
        <v>0</v>
      </c>
      <c r="G59" s="117">
        <f>입력용!H38*0.0001</f>
        <v>6.9</v>
      </c>
      <c r="H59" s="118">
        <f>입력용!I38*0.0001</f>
        <v>6.9</v>
      </c>
      <c r="I59" s="122" t="e">
        <f>VLOOKUP(C59,#REF!,2,FALSE)</f>
        <v>#REF!</v>
      </c>
      <c r="J59" s="123">
        <f>입력용!L38*0.0001</f>
        <v>37.4</v>
      </c>
      <c r="K59" s="124">
        <f>입력용!M38*0.0001</f>
        <v>37.4</v>
      </c>
      <c r="L59" s="116" t="e">
        <f>VLOOKUP(C59,#REF!,2,FALSE)</f>
        <v>#REF!</v>
      </c>
      <c r="M59" s="125">
        <f>입력용!P38*0.0001</f>
        <v>37.4</v>
      </c>
      <c r="N59" s="126">
        <f>입력용!Q38*0.0001</f>
        <v>37.4</v>
      </c>
      <c r="P59" s="809"/>
      <c r="Q59" s="809"/>
      <c r="R59" s="809"/>
    </row>
    <row r="60" spans="2:18" ht="22.5" hidden="1" customHeight="1" thickBot="1">
      <c r="B60" s="882"/>
      <c r="C60" s="70" t="str">
        <f>입력용!C39</f>
        <v>와이드8(5G컴팩트)</v>
      </c>
      <c r="D60" s="1505">
        <f>입력용!D39</f>
        <v>374000</v>
      </c>
      <c r="E60" s="1506"/>
      <c r="F60" s="47">
        <f>VLOOKUP(C60,입력용!C:G,5,FALSE)</f>
        <v>0</v>
      </c>
      <c r="G60" s="45">
        <f>입력용!H39*0.0001</f>
        <v>-15.100000000000001</v>
      </c>
      <c r="H60" s="46">
        <f>입력용!I39*0.0001</f>
        <v>6.9</v>
      </c>
      <c r="I60" s="71" t="e">
        <f>VLOOKUP(C60,#REF!,2,FALSE)</f>
        <v>#REF!</v>
      </c>
      <c r="J60" s="45">
        <f>입력용!L39*0.0001</f>
        <v>37.4</v>
      </c>
      <c r="K60" s="46">
        <f>입력용!M39*0.0001</f>
        <v>37.4</v>
      </c>
      <c r="L60" s="47" t="e">
        <f>VLOOKUP(C60,#REF!,2,FALSE)</f>
        <v>#REF!</v>
      </c>
      <c r="M60" s="45">
        <f>입력용!P39*0.0001</f>
        <v>37.4</v>
      </c>
      <c r="N60" s="46">
        <f>입력용!Q39*0.0001</f>
        <v>37.4</v>
      </c>
      <c r="P60" s="809"/>
      <c r="Q60" s="809"/>
      <c r="R60" s="809"/>
    </row>
    <row r="61" spans="2:18" ht="17.25" customHeight="1">
      <c r="B61" s="877" t="s">
        <v>6</v>
      </c>
      <c r="C61" s="794" t="s">
        <v>10</v>
      </c>
      <c r="D61" s="794" t="s">
        <v>9</v>
      </c>
      <c r="E61" s="794"/>
      <c r="F61" s="800" t="s">
        <v>70</v>
      </c>
      <c r="G61" s="800"/>
      <c r="H61" s="800"/>
      <c r="I61" s="800" t="s">
        <v>69</v>
      </c>
      <c r="J61" s="800"/>
      <c r="K61" s="800"/>
      <c r="L61" s="800" t="s">
        <v>68</v>
      </c>
      <c r="M61" s="800"/>
      <c r="N61" s="807"/>
      <c r="P61" s="809"/>
      <c r="Q61" s="809"/>
      <c r="R61" s="809"/>
    </row>
    <row r="62" spans="2:18" ht="40.5" customHeight="1">
      <c r="B62" s="878"/>
      <c r="C62" s="795"/>
      <c r="D62" s="795"/>
      <c r="E62" s="795"/>
      <c r="F62" s="801"/>
      <c r="G62" s="801"/>
      <c r="H62" s="801"/>
      <c r="I62" s="801"/>
      <c r="J62" s="801"/>
      <c r="K62" s="801"/>
      <c r="L62" s="801"/>
      <c r="M62" s="801"/>
      <c r="N62" s="808"/>
      <c r="P62" s="809"/>
      <c r="Q62" s="809"/>
      <c r="R62" s="809"/>
    </row>
    <row r="63" spans="2:18" ht="16.5" customHeight="1">
      <c r="B63" s="878"/>
      <c r="C63" s="795"/>
      <c r="D63" s="795"/>
      <c r="E63" s="795"/>
      <c r="F63" s="799" t="s">
        <v>2</v>
      </c>
      <c r="G63" s="795" t="s">
        <v>75</v>
      </c>
      <c r="H63" s="795" t="s">
        <v>3</v>
      </c>
      <c r="I63" s="795" t="s">
        <v>2</v>
      </c>
      <c r="J63" s="795" t="s">
        <v>75</v>
      </c>
      <c r="K63" s="795" t="s">
        <v>3</v>
      </c>
      <c r="L63" s="795" t="s">
        <v>2</v>
      </c>
      <c r="M63" s="795" t="s">
        <v>75</v>
      </c>
      <c r="N63" s="806" t="s">
        <v>3</v>
      </c>
      <c r="P63" s="809"/>
      <c r="Q63" s="809"/>
      <c r="R63" s="809"/>
    </row>
    <row r="64" spans="2:18" ht="16.5" customHeight="1">
      <c r="B64" s="878"/>
      <c r="C64" s="795"/>
      <c r="D64" s="795"/>
      <c r="E64" s="795"/>
      <c r="F64" s="799"/>
      <c r="G64" s="795"/>
      <c r="H64" s="795"/>
      <c r="I64" s="795"/>
      <c r="J64" s="795"/>
      <c r="K64" s="795"/>
      <c r="L64" s="795"/>
      <c r="M64" s="795"/>
      <c r="N64" s="806"/>
      <c r="P64" s="809"/>
      <c r="Q64" s="809"/>
      <c r="R64" s="809"/>
    </row>
    <row r="65" spans="2:18" ht="31.5" customHeight="1">
      <c r="B65" s="878"/>
      <c r="C65" s="111" t="str">
        <f>입력용!C42</f>
        <v>갤럭시 A16(5G컴팩트)</v>
      </c>
      <c r="D65" s="798">
        <f>입력용!D42</f>
        <v>319000</v>
      </c>
      <c r="E65" s="798"/>
      <c r="F65" s="37">
        <f>VLOOKUP(C65,입력용!C:G,5,FALSE)</f>
        <v>0</v>
      </c>
      <c r="G65" s="802" t="s">
        <v>67</v>
      </c>
      <c r="H65" s="802"/>
      <c r="I65" s="80" t="e">
        <f>VLOOKUP(C65,#REF!,2,FALSE)</f>
        <v>#REF!</v>
      </c>
      <c r="J65" s="802" t="s">
        <v>67</v>
      </c>
      <c r="K65" s="802"/>
      <c r="L65" s="80" t="e">
        <f>VLOOKUP(C65,#REF!,2,FALSE)</f>
        <v>#REF!</v>
      </c>
      <c r="M65" s="802" t="s">
        <v>67</v>
      </c>
      <c r="N65" s="803"/>
      <c r="P65" s="809"/>
      <c r="Q65" s="809"/>
      <c r="R65" s="809"/>
    </row>
    <row r="66" spans="2:18" ht="31.5" customHeight="1">
      <c r="B66" s="878"/>
      <c r="C66" s="111" t="str">
        <f>입력용!C44</f>
        <v>갤럭시 A24</v>
      </c>
      <c r="D66" s="798">
        <f>입력용!D44</f>
        <v>396000</v>
      </c>
      <c r="E66" s="798"/>
      <c r="F66" s="37">
        <f>VLOOKUP(C66,입력용!C:G,5,FALSE)</f>
        <v>0</v>
      </c>
      <c r="G66" s="802"/>
      <c r="H66" s="802"/>
      <c r="I66" s="80" t="e">
        <f>VLOOKUP(C66,#REF!,2,FALSE)</f>
        <v>#REF!</v>
      </c>
      <c r="J66" s="802"/>
      <c r="K66" s="802"/>
      <c r="L66" s="80" t="e">
        <f>VLOOKUP(C66,#REF!,2,FALSE)</f>
        <v>#REF!</v>
      </c>
      <c r="M66" s="802"/>
      <c r="N66" s="803"/>
      <c r="P66" s="809"/>
      <c r="Q66" s="809"/>
      <c r="R66" s="809"/>
    </row>
    <row r="67" spans="2:18" ht="31.5" customHeight="1" thickBot="1">
      <c r="B67" s="878"/>
      <c r="C67" s="110" t="str">
        <f>입력용!C45</f>
        <v>M140(5G컴팩트)</v>
      </c>
      <c r="D67" s="798">
        <f>입력용!D45</f>
        <v>237600</v>
      </c>
      <c r="E67" s="798"/>
      <c r="F67" s="37">
        <f>VLOOKUP(C67,입력용!C:G,5,FALSE)</f>
        <v>0</v>
      </c>
      <c r="G67" s="802"/>
      <c r="H67" s="802"/>
      <c r="I67" s="80" t="e">
        <f>VLOOKUP(C67,#REF!,2,FALSE)</f>
        <v>#REF!</v>
      </c>
      <c r="J67" s="802"/>
      <c r="K67" s="802"/>
      <c r="L67" s="80" t="e">
        <f>VLOOKUP(C67,#REF!,2,FALSE)</f>
        <v>#REF!</v>
      </c>
      <c r="M67" s="802"/>
      <c r="N67" s="803"/>
      <c r="P67" s="809"/>
      <c r="Q67" s="809"/>
      <c r="R67" s="809"/>
    </row>
    <row r="68" spans="2:18" ht="31.5" hidden="1" customHeight="1" thickBot="1">
      <c r="B68" s="879"/>
      <c r="C68" s="68" t="str">
        <f>입력용!C46</f>
        <v>M150</v>
      </c>
      <c r="D68" s="781">
        <f>입력용!D46</f>
        <v>326700</v>
      </c>
      <c r="E68" s="781"/>
      <c r="F68" s="52">
        <f>VLOOKUP(C68,입력용!C:G,5,FALSE)</f>
        <v>0</v>
      </c>
      <c r="G68" s="804"/>
      <c r="H68" s="804"/>
      <c r="I68" s="81" t="e">
        <f>VLOOKUP(C68,#REF!,2,FALSE)</f>
        <v>#REF!</v>
      </c>
      <c r="J68" s="804"/>
      <c r="K68" s="804"/>
      <c r="L68" s="81" t="e">
        <f>VLOOKUP(C68,#REF!,2,FALSE)</f>
        <v>#REF!</v>
      </c>
      <c r="M68" s="804"/>
      <c r="N68" s="805"/>
      <c r="P68" s="809"/>
      <c r="Q68" s="809"/>
      <c r="R68" s="809"/>
    </row>
    <row r="69" spans="2:18" ht="171" customHeight="1">
      <c r="B69" s="874" t="s">
        <v>118</v>
      </c>
      <c r="C69" s="875"/>
      <c r="D69" s="875"/>
      <c r="E69" s="875"/>
      <c r="F69" s="875"/>
      <c r="G69" s="875"/>
      <c r="H69" s="875"/>
      <c r="I69" s="875"/>
      <c r="J69" s="875"/>
      <c r="K69" s="875"/>
      <c r="L69" s="875"/>
      <c r="M69" s="875"/>
      <c r="N69" s="876"/>
      <c r="P69" s="809"/>
      <c r="Q69" s="809"/>
      <c r="R69" s="809"/>
    </row>
    <row r="70" spans="2:18" ht="16.5" customHeight="1">
      <c r="B70" s="865" t="s">
        <v>117</v>
      </c>
      <c r="C70" s="866"/>
      <c r="D70" s="866"/>
      <c r="E70" s="866"/>
      <c r="F70" s="866"/>
      <c r="G70" s="866"/>
      <c r="H70" s="866"/>
      <c r="I70" s="866"/>
      <c r="J70" s="866"/>
      <c r="K70" s="866"/>
      <c r="L70" s="866"/>
      <c r="M70" s="866"/>
      <c r="N70" s="867"/>
      <c r="P70" s="809"/>
      <c r="Q70" s="809"/>
      <c r="R70" s="809"/>
    </row>
    <row r="71" spans="2:18" ht="16.5" customHeight="1">
      <c r="B71" s="868"/>
      <c r="C71" s="869"/>
      <c r="D71" s="869"/>
      <c r="E71" s="869"/>
      <c r="F71" s="869"/>
      <c r="G71" s="869"/>
      <c r="H71" s="869"/>
      <c r="I71" s="869"/>
      <c r="J71" s="869"/>
      <c r="K71" s="869"/>
      <c r="L71" s="869"/>
      <c r="M71" s="869"/>
      <c r="N71" s="870"/>
      <c r="P71" s="809"/>
      <c r="Q71" s="809"/>
      <c r="R71" s="809"/>
    </row>
    <row r="72" spans="2:18" ht="16.5" customHeight="1">
      <c r="B72" s="868"/>
      <c r="C72" s="869"/>
      <c r="D72" s="869"/>
      <c r="E72" s="869"/>
      <c r="F72" s="869"/>
      <c r="G72" s="869"/>
      <c r="H72" s="869"/>
      <c r="I72" s="869"/>
      <c r="J72" s="869"/>
      <c r="K72" s="869"/>
      <c r="L72" s="869"/>
      <c r="M72" s="869"/>
      <c r="N72" s="870"/>
      <c r="P72" s="809"/>
      <c r="Q72" s="809"/>
      <c r="R72" s="809"/>
    </row>
    <row r="73" spans="2:18" ht="17.25" customHeight="1" thickBot="1">
      <c r="B73" s="871"/>
      <c r="C73" s="872"/>
      <c r="D73" s="872"/>
      <c r="E73" s="872"/>
      <c r="F73" s="872"/>
      <c r="G73" s="872"/>
      <c r="H73" s="872"/>
      <c r="I73" s="872"/>
      <c r="J73" s="872"/>
      <c r="K73" s="872"/>
      <c r="L73" s="872"/>
      <c r="M73" s="872"/>
      <c r="N73" s="873"/>
      <c r="P73" s="809"/>
      <c r="Q73" s="809"/>
      <c r="R73" s="809"/>
    </row>
  </sheetData>
  <mergeCells count="181">
    <mergeCell ref="B2:N4"/>
    <mergeCell ref="P2:R73"/>
    <mergeCell ref="B5:N8"/>
    <mergeCell ref="B9:B15"/>
    <mergeCell ref="C9:C15"/>
    <mergeCell ref="D9:E11"/>
    <mergeCell ref="F9:N11"/>
    <mergeCell ref="D12:E15"/>
    <mergeCell ref="F12:N15"/>
    <mergeCell ref="B16:B60"/>
    <mergeCell ref="C16:C21"/>
    <mergeCell ref="D16:E21"/>
    <mergeCell ref="F16:H17"/>
    <mergeCell ref="I16:K17"/>
    <mergeCell ref="L16:N17"/>
    <mergeCell ref="F18:H19"/>
    <mergeCell ref="I18:K19"/>
    <mergeCell ref="L18:N19"/>
    <mergeCell ref="F20:F21"/>
    <mergeCell ref="G20:G21"/>
    <mergeCell ref="D22:E22"/>
    <mergeCell ref="D23:E23"/>
    <mergeCell ref="D24:E24"/>
    <mergeCell ref="D25:E25"/>
    <mergeCell ref="D26:E26"/>
    <mergeCell ref="G26:H26"/>
    <mergeCell ref="J26:K26"/>
    <mergeCell ref="M26:N26"/>
    <mergeCell ref="M23:N23"/>
    <mergeCell ref="D33:E33"/>
    <mergeCell ref="D34:E34"/>
    <mergeCell ref="D35:E35"/>
    <mergeCell ref="D36:E36"/>
    <mergeCell ref="G36:H36"/>
    <mergeCell ref="J36:K36"/>
    <mergeCell ref="D27:E27"/>
    <mergeCell ref="D28:E28"/>
    <mergeCell ref="D29:E29"/>
    <mergeCell ref="D30:E30"/>
    <mergeCell ref="D31:E31"/>
    <mergeCell ref="D32:E32"/>
    <mergeCell ref="G27:H27"/>
    <mergeCell ref="J27:K27"/>
    <mergeCell ref="M27:N27"/>
    <mergeCell ref="M28:N28"/>
    <mergeCell ref="J28:K28"/>
    <mergeCell ref="G28:H28"/>
    <mergeCell ref="M29:N29"/>
    <mergeCell ref="D39:E39"/>
    <mergeCell ref="D40:E40"/>
    <mergeCell ref="J40:K40"/>
    <mergeCell ref="M40:N40"/>
    <mergeCell ref="D41:E41"/>
    <mergeCell ref="J41:K41"/>
    <mergeCell ref="M41:N41"/>
    <mergeCell ref="M36:N36"/>
    <mergeCell ref="D37:E37"/>
    <mergeCell ref="G37:H37"/>
    <mergeCell ref="J37:K37"/>
    <mergeCell ref="M37:N37"/>
    <mergeCell ref="D38:E38"/>
    <mergeCell ref="D44:E44"/>
    <mergeCell ref="D45:E45"/>
    <mergeCell ref="J45:K45"/>
    <mergeCell ref="M45:N45"/>
    <mergeCell ref="D46:E46"/>
    <mergeCell ref="J46:K46"/>
    <mergeCell ref="D42:E42"/>
    <mergeCell ref="M42:N42"/>
    <mergeCell ref="D43:E43"/>
    <mergeCell ref="G43:H43"/>
    <mergeCell ref="J43:K43"/>
    <mergeCell ref="M43:N43"/>
    <mergeCell ref="D50:E50"/>
    <mergeCell ref="G50:H50"/>
    <mergeCell ref="J50:K50"/>
    <mergeCell ref="M50:N50"/>
    <mergeCell ref="D51:E51"/>
    <mergeCell ref="G51:H51"/>
    <mergeCell ref="J51:K51"/>
    <mergeCell ref="D47:E47"/>
    <mergeCell ref="D48:E48"/>
    <mergeCell ref="G48:H48"/>
    <mergeCell ref="J48:K48"/>
    <mergeCell ref="D49:E49"/>
    <mergeCell ref="G49:H49"/>
    <mergeCell ref="J49:K49"/>
    <mergeCell ref="D55:E55"/>
    <mergeCell ref="J55:K55"/>
    <mergeCell ref="M55:N55"/>
    <mergeCell ref="D56:E56"/>
    <mergeCell ref="G56:H56"/>
    <mergeCell ref="M56:N56"/>
    <mergeCell ref="J56:K56"/>
    <mergeCell ref="D52:E52"/>
    <mergeCell ref="G52:H52"/>
    <mergeCell ref="J52:K52"/>
    <mergeCell ref="M52:N52"/>
    <mergeCell ref="D53:E53"/>
    <mergeCell ref="D54:E54"/>
    <mergeCell ref="G53:H53"/>
    <mergeCell ref="G54:H54"/>
    <mergeCell ref="G55:H55"/>
    <mergeCell ref="J54:K54"/>
    <mergeCell ref="M54:N54"/>
    <mergeCell ref="M53:N53"/>
    <mergeCell ref="I61:K62"/>
    <mergeCell ref="L61:N62"/>
    <mergeCell ref="F63:F64"/>
    <mergeCell ref="G63:G64"/>
    <mergeCell ref="H63:H64"/>
    <mergeCell ref="I63:I64"/>
    <mergeCell ref="D57:E57"/>
    <mergeCell ref="D58:E58"/>
    <mergeCell ref="G58:H58"/>
    <mergeCell ref="J58:K58"/>
    <mergeCell ref="D59:E59"/>
    <mergeCell ref="D60:E60"/>
    <mergeCell ref="M58:N58"/>
    <mergeCell ref="D67:E67"/>
    <mergeCell ref="D68:E68"/>
    <mergeCell ref="B69:N69"/>
    <mergeCell ref="B70:N73"/>
    <mergeCell ref="U13:V13"/>
    <mergeCell ref="G22:H22"/>
    <mergeCell ref="J22:K22"/>
    <mergeCell ref="M22:N22"/>
    <mergeCell ref="G23:H23"/>
    <mergeCell ref="J23:K23"/>
    <mergeCell ref="J63:J64"/>
    <mergeCell ref="K63:K64"/>
    <mergeCell ref="L63:L64"/>
    <mergeCell ref="M63:M64"/>
    <mergeCell ref="N63:N64"/>
    <mergeCell ref="D65:E65"/>
    <mergeCell ref="G65:H68"/>
    <mergeCell ref="J65:K68"/>
    <mergeCell ref="M65:N68"/>
    <mergeCell ref="D66:E66"/>
    <mergeCell ref="B61:B68"/>
    <mergeCell ref="C61:C64"/>
    <mergeCell ref="D61:E64"/>
    <mergeCell ref="F61:H62"/>
    <mergeCell ref="U15:V15"/>
    <mergeCell ref="U17:V17"/>
    <mergeCell ref="U19:V19"/>
    <mergeCell ref="G24:H24"/>
    <mergeCell ref="J24:K24"/>
    <mergeCell ref="M24:N24"/>
    <mergeCell ref="G25:H25"/>
    <mergeCell ref="J25:K25"/>
    <mergeCell ref="M25:N25"/>
    <mergeCell ref="N20:N21"/>
    <mergeCell ref="H20:H21"/>
    <mergeCell ref="I20:I21"/>
    <mergeCell ref="J20:J21"/>
    <mergeCell ref="K20:K21"/>
    <mergeCell ref="L20:L21"/>
    <mergeCell ref="M20:M21"/>
    <mergeCell ref="G29:H29"/>
    <mergeCell ref="G31:H31"/>
    <mergeCell ref="G32:H32"/>
    <mergeCell ref="G34:H34"/>
    <mergeCell ref="G35:H35"/>
    <mergeCell ref="M33:N33"/>
    <mergeCell ref="J34:K34"/>
    <mergeCell ref="M34:N34"/>
    <mergeCell ref="J53:K53"/>
    <mergeCell ref="J29:K29"/>
    <mergeCell ref="M35:N35"/>
    <mergeCell ref="G33:H33"/>
    <mergeCell ref="J33:K33"/>
    <mergeCell ref="J35:K35"/>
    <mergeCell ref="M49:N49"/>
    <mergeCell ref="M30:N30"/>
    <mergeCell ref="M31:N31"/>
    <mergeCell ref="M32:N32"/>
    <mergeCell ref="J31:K31"/>
    <mergeCell ref="G30:H30"/>
    <mergeCell ref="J30:K30"/>
    <mergeCell ref="J32:K32"/>
  </mergeCells>
  <phoneticPr fontId="2" type="noConversion"/>
  <conditionalFormatting sqref="B1:N16 C17:N21 C22:F27 C28:D28 F28 C29:F37 C38:N39 L40:L41 C42:L42 C44:N44 L46:N46 C47:L47 M47:N48 L48:L50 L51:N51 B61:N68 B69:B70 B74:N1048576">
    <cfRule type="endsWith" dxfId="60" priority="256" operator="endsWith" text="선택약정">
      <formula>RIGHT(B1,LEN("선택약정"))="선택약정"</formula>
    </cfRule>
    <cfRule type="endsWith" dxfId="59" priority="257" operator="endsWith" text="공시지원">
      <formula>RIGHT(B1,LEN("공시지원"))="공시지원"</formula>
    </cfRule>
  </conditionalFormatting>
  <conditionalFormatting sqref="C54:D54">
    <cfRule type="endsWith" dxfId="58" priority="219" operator="endsWith" text="선택약정">
      <formula>RIGHT(C54,LEN("선택약정"))="선택약정"</formula>
    </cfRule>
    <cfRule type="endsWith" dxfId="57" priority="220" operator="endsWith" text="공시지원">
      <formula>RIGHT(C54,LEN("공시지원"))="공시지원"</formula>
    </cfRule>
  </conditionalFormatting>
  <conditionalFormatting sqref="C43:G43">
    <cfRule type="endsWith" dxfId="56" priority="244" operator="endsWith" text="선택약정">
      <formula>RIGHT(C43,LEN("선택약정"))="선택약정"</formula>
    </cfRule>
    <cfRule type="endsWith" dxfId="55" priority="245" operator="endsWith" text="공시지원">
      <formula>RIGHT(C43,LEN("공시지원"))="공시지원"</formula>
    </cfRule>
  </conditionalFormatting>
  <conditionalFormatting sqref="C48:G53">
    <cfRule type="endsWith" dxfId="54" priority="5" operator="endsWith" text="선택약정">
      <formula>RIGHT(C48,LEN("선택약정"))="선택약정"</formula>
    </cfRule>
    <cfRule type="endsWith" dxfId="53" priority="6" operator="endsWith" text="공시지원">
      <formula>RIGHT(C48,LEN("공시지원"))="공시지원"</formula>
    </cfRule>
  </conditionalFormatting>
  <conditionalFormatting sqref="C55:G56">
    <cfRule type="endsWith" dxfId="52" priority="1" operator="endsWith" text="선택약정">
      <formula>RIGHT(C55,LEN("선택약정"))="선택약정"</formula>
    </cfRule>
    <cfRule type="endsWith" dxfId="51" priority="2" operator="endsWith" text="공시지원">
      <formula>RIGHT(C55,LEN("공시지원"))="공시지원"</formula>
    </cfRule>
  </conditionalFormatting>
  <conditionalFormatting sqref="C58:G58">
    <cfRule type="endsWith" dxfId="50" priority="209" operator="endsWith" text="선택약정">
      <formula>RIGHT(C58,LEN("선택약정"))="선택약정"</formula>
    </cfRule>
    <cfRule type="endsWith" dxfId="49" priority="210" operator="endsWith" text="공시지원">
      <formula>RIGHT(C58,LEN("공시지원"))="공시지원"</formula>
    </cfRule>
  </conditionalFormatting>
  <conditionalFormatting sqref="C40:J41">
    <cfRule type="endsWith" dxfId="48" priority="238" operator="endsWith" text="선택약정">
      <formula>RIGHT(C40,LEN("선택약정"))="선택약정"</formula>
    </cfRule>
    <cfRule type="endsWith" dxfId="47" priority="239" operator="endsWith" text="공시지원">
      <formula>RIGHT(C40,LEN("공시지원"))="공시지원"</formula>
    </cfRule>
  </conditionalFormatting>
  <conditionalFormatting sqref="C45:J46">
    <cfRule type="endsWith" dxfId="46" priority="226" operator="endsWith" text="선택약정">
      <formula>RIGHT(C45,LEN("선택약정"))="선택약정"</formula>
    </cfRule>
    <cfRule type="endsWith" dxfId="45" priority="227" operator="endsWith" text="공시지원">
      <formula>RIGHT(C45,LEN("공시지원"))="공시지원"</formula>
    </cfRule>
  </conditionalFormatting>
  <conditionalFormatting sqref="C57:K57">
    <cfRule type="endsWith" dxfId="44" priority="246" operator="endsWith" text="선택약정">
      <formula>RIGHT(C57,LEN("선택약정"))="선택약정"</formula>
    </cfRule>
  </conditionalFormatting>
  <conditionalFormatting sqref="C57:L57">
    <cfRule type="endsWith" dxfId="43" priority="247" operator="endsWith" text="공시지원">
      <formula>RIGHT(C57,LEN("공시지원"))="공시지원"</formula>
    </cfRule>
  </conditionalFormatting>
  <conditionalFormatting sqref="C59:N60">
    <cfRule type="endsWith" dxfId="42" priority="254" operator="endsWith" text="선택약정">
      <formula>RIGHT(C59,LEN("선택약정"))="선택약정"</formula>
    </cfRule>
    <cfRule type="endsWith" dxfId="41" priority="255" operator="endsWith" text="공시지원">
      <formula>RIGHT(C59,LEN("공시지원"))="공시지원"</formula>
    </cfRule>
  </conditionalFormatting>
  <conditionalFormatting sqref="F54:G54">
    <cfRule type="endsWith" dxfId="40" priority="3" operator="endsWith" text="선택약정">
      <formula>RIGHT(F54,LEN("선택약정"))="선택약정"</formula>
    </cfRule>
    <cfRule type="endsWith" dxfId="39" priority="4" operator="endsWith" text="공시지원">
      <formula>RIGHT(F54,LEN("공시지원"))="공시지원"</formula>
    </cfRule>
  </conditionalFormatting>
  <conditionalFormatting sqref="G22:G37">
    <cfRule type="endsWith" dxfId="38" priority="7" operator="endsWith" text="선택약정">
      <formula>RIGHT(G22,LEN("선택약정"))="선택약정"</formula>
    </cfRule>
    <cfRule type="endsWith" dxfId="37" priority="8" operator="endsWith" text="공시지원">
      <formula>RIGHT(G22,LEN("공시지원"))="공시지원"</formula>
    </cfRule>
  </conditionalFormatting>
  <conditionalFormatting sqref="I22:J37">
    <cfRule type="endsWith" dxfId="36" priority="45" operator="endsWith" text="선택약정">
      <formula>RIGHT(I22,LEN("선택약정"))="선택약정"</formula>
    </cfRule>
    <cfRule type="endsWith" dxfId="35" priority="46" operator="endsWith" text="공시지원">
      <formula>RIGHT(I22,LEN("공시지원"))="공시지원"</formula>
    </cfRule>
  </conditionalFormatting>
  <conditionalFormatting sqref="I43:J43">
    <cfRule type="endsWith" dxfId="34" priority="240" operator="endsWith" text="선택약정">
      <formula>RIGHT(I43,LEN("선택약정"))="선택약정"</formula>
    </cfRule>
    <cfRule type="endsWith" dxfId="33" priority="241" operator="endsWith" text="공시지원">
      <formula>RIGHT(I43,LEN("공시지원"))="공시지원"</formula>
    </cfRule>
  </conditionalFormatting>
  <conditionalFormatting sqref="I48:J56">
    <cfRule type="endsWith" dxfId="32" priority="31" operator="endsWith" text="선택약정">
      <formula>RIGHT(I48,LEN("선택약정"))="선택약정"</formula>
    </cfRule>
    <cfRule type="endsWith" dxfId="31" priority="32" operator="endsWith" text="공시지원">
      <formula>RIGHT(I48,LEN("공시지원"))="공시지원"</formula>
    </cfRule>
  </conditionalFormatting>
  <conditionalFormatting sqref="I58:J58">
    <cfRule type="endsWith" dxfId="30" priority="211" operator="endsWith" text="선택약정">
      <formula>RIGHT(I58,LEN("선택약정"))="선택약정"</formula>
    </cfRule>
    <cfRule type="endsWith" dxfId="29" priority="212" operator="endsWith" text="공시지원">
      <formula>RIGHT(I58,LEN("공시지원"))="공시지원"</formula>
    </cfRule>
  </conditionalFormatting>
  <conditionalFormatting sqref="L53:L56">
    <cfRule type="endsWith" dxfId="28" priority="218" operator="endsWith" text="공시지원">
      <formula>RIGHT(L53,LEN("공시지원"))="공시지원"</formula>
    </cfRule>
  </conditionalFormatting>
  <conditionalFormatting sqref="L53:L58">
    <cfRule type="endsWith" dxfId="27" priority="217" operator="endsWith" text="선택약정">
      <formula>RIGHT(L53,LEN("선택약정"))="선택약정"</formula>
    </cfRule>
  </conditionalFormatting>
  <conditionalFormatting sqref="L58">
    <cfRule type="endsWith" dxfId="26" priority="221" operator="endsWith" text="공시지원">
      <formula>RIGHT(L58,LEN("공시지원"))="공시지원"</formula>
    </cfRule>
  </conditionalFormatting>
  <conditionalFormatting sqref="L22:M37">
    <cfRule type="endsWith" dxfId="25" priority="17" operator="endsWith" text="선택약정">
      <formula>RIGHT(L22,LEN("선택약정"))="선택약정"</formula>
    </cfRule>
    <cfRule type="endsWith" dxfId="24" priority="18" operator="endsWith" text="공시지원">
      <formula>RIGHT(L22,LEN("공시지원"))="공시지원"</formula>
    </cfRule>
  </conditionalFormatting>
  <conditionalFormatting sqref="L43:M43">
    <cfRule type="endsWith" dxfId="23" priority="248" operator="endsWith" text="선택약정">
      <formula>RIGHT(L43,LEN("선택약정"))="선택약정"</formula>
    </cfRule>
    <cfRule type="endsWith" dxfId="22" priority="249" operator="endsWith" text="공시지원">
      <formula>RIGHT(L43,LEN("공시지원"))="공시지원"</formula>
    </cfRule>
  </conditionalFormatting>
  <conditionalFormatting sqref="L45:M45">
    <cfRule type="endsWith" dxfId="21" priority="252" operator="endsWith" text="선택약정">
      <formula>RIGHT(L45,LEN("선택약정"))="선택약정"</formula>
    </cfRule>
    <cfRule type="endsWith" dxfId="20" priority="253" operator="endsWith" text="공시지원">
      <formula>RIGHT(L45,LEN("공시지원"))="공시지원"</formula>
    </cfRule>
  </conditionalFormatting>
  <conditionalFormatting sqref="L52:M52">
    <cfRule type="endsWith" dxfId="19" priority="250" operator="endsWith" text="선택약정">
      <formula>RIGHT(L52,LEN("선택약정"))="선택약정"</formula>
    </cfRule>
    <cfRule type="endsWith" dxfId="18" priority="251" operator="endsWith" text="공시지원">
      <formula>RIGHT(L52,LEN("공시지원"))="공시지원"</formula>
    </cfRule>
  </conditionalFormatting>
  <conditionalFormatting sqref="M40:M42">
    <cfRule type="endsWith" dxfId="17" priority="232" operator="endsWith" text="선택약정">
      <formula>RIGHT(M40,LEN("선택약정"))="선택약정"</formula>
    </cfRule>
    <cfRule type="endsWith" dxfId="16" priority="233" operator="endsWith" text="공시지원">
      <formula>RIGHT(M40,LEN("공시지원"))="공시지원"</formula>
    </cfRule>
  </conditionalFormatting>
  <conditionalFormatting sqref="M49:M50">
    <cfRule type="endsWith" dxfId="15" priority="224" operator="endsWith" text="선택약정">
      <formula>RIGHT(M49,LEN("선택약정"))="선택약정"</formula>
    </cfRule>
    <cfRule type="endsWith" dxfId="14" priority="225" operator="endsWith" text="공시지원">
      <formula>RIGHT(M49,LEN("공시지원"))="공시지원"</formula>
    </cfRule>
  </conditionalFormatting>
  <conditionalFormatting sqref="M53:M56">
    <cfRule type="endsWith" dxfId="13" priority="33" operator="endsWith" text="선택약정">
      <formula>RIGHT(M53,LEN("선택약정"))="선택약정"</formula>
    </cfRule>
    <cfRule type="endsWith" dxfId="12" priority="34" operator="endsWith" text="공시지원">
      <formula>RIGHT(M53,LEN("공시지원"))="공시지원"</formula>
    </cfRule>
  </conditionalFormatting>
  <conditionalFormatting sqref="M58">
    <cfRule type="endsWith" dxfId="11" priority="29" operator="endsWith" text="선택약정">
      <formula>RIGHT(M58,LEN("선택약정"))="선택약정"</formula>
    </cfRule>
    <cfRule type="endsWith" dxfId="10" priority="30" operator="endsWith" text="공시지원">
      <formula>RIGHT(M58,LEN("공시지원"))="공시지원"</formula>
    </cfRule>
  </conditionalFormatting>
  <conditionalFormatting sqref="M57:N57">
    <cfRule type="endsWith" dxfId="9" priority="205" operator="endsWith" text="선택약정">
      <formula>RIGHT(M57,LEN("선택약정"))="선택약정"</formula>
    </cfRule>
    <cfRule type="endsWith" dxfId="8" priority="206" operator="endsWith" text="공시지원">
      <formula>RIGHT(M57,LEN("공시지원"))="공시지원"</formula>
    </cfRule>
  </conditionalFormatting>
  <conditionalFormatting sqref="U13">
    <cfRule type="endsWith" dxfId="7" priority="195" operator="endsWith" text="선택약정">
      <formula>RIGHT(U13,LEN("선택약정"))="선택약정"</formula>
    </cfRule>
    <cfRule type="endsWith" dxfId="6" priority="196" operator="endsWith" text="공시지원">
      <formula>RIGHT(U13,LEN("공시지원"))="공시지원"</formula>
    </cfRule>
  </conditionalFormatting>
  <conditionalFormatting sqref="U15">
    <cfRule type="endsWith" dxfId="5" priority="163" operator="endsWith" text="선택약정">
      <formula>RIGHT(U15,LEN("선택약정"))="선택약정"</formula>
    </cfRule>
    <cfRule type="endsWith" dxfId="4" priority="164" operator="endsWith" text="공시지원">
      <formula>RIGHT(U15,LEN("공시지원"))="공시지원"</formula>
    </cfRule>
  </conditionalFormatting>
  <conditionalFormatting sqref="U17">
    <cfRule type="endsWith" dxfId="3" priority="161" operator="endsWith" text="선택약정">
      <formula>RIGHT(U17,LEN("선택약정"))="선택약정"</formula>
    </cfRule>
    <cfRule type="endsWith" dxfId="2" priority="162" operator="endsWith" text="공시지원">
      <formula>RIGHT(U17,LEN("공시지원"))="공시지원"</formula>
    </cfRule>
  </conditionalFormatting>
  <conditionalFormatting sqref="U19">
    <cfRule type="endsWith" dxfId="1" priority="159" operator="endsWith" text="선택약정">
      <formula>RIGHT(U19,LEN("선택약정"))="선택약정"</formula>
    </cfRule>
    <cfRule type="endsWith" dxfId="0" priority="160" operator="endsWith" text="공시지원">
      <formula>RIGHT(U19,LEN("공시지원"))="공시지원"</formula>
    </cfRule>
  </conditionalFormatting>
  <pageMargins left="0.7" right="0.7" top="0.75" bottom="0.75" header="0.3" footer="0.3"/>
  <pageSetup paperSize="9" scale="23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91"/>
  <sheetViews>
    <sheetView topLeftCell="A13" workbookViewId="0">
      <selection activeCell="K89" sqref="K89"/>
    </sheetView>
  </sheetViews>
  <sheetFormatPr defaultRowHeight="16.5"/>
  <cols>
    <col min="4" max="6" width="9.375" bestFit="1" customWidth="1"/>
    <col min="9" max="9" width="10.875" bestFit="1" customWidth="1"/>
    <col min="10" max="10" width="9.375" bestFit="1" customWidth="1"/>
  </cols>
  <sheetData>
    <row r="2" spans="11:11">
      <c r="K2" t="s">
        <v>134</v>
      </c>
    </row>
    <row r="17" spans="1:1">
      <c r="A17" t="s">
        <v>84</v>
      </c>
    </row>
    <row r="18" spans="1:1">
      <c r="A18" t="s">
        <v>85</v>
      </c>
    </row>
    <row r="33" spans="11:11">
      <c r="K33" s="26"/>
    </row>
    <row r="44" spans="11:11">
      <c r="K44" s="26"/>
    </row>
    <row r="55" spans="17:17">
      <c r="Q55" s="56"/>
    </row>
    <row r="69" spans="1:15"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</row>
    <row r="70" spans="1:15">
      <c r="E70" s="325"/>
      <c r="F70" s="325"/>
      <c r="G70" s="325"/>
      <c r="H70" s="325"/>
      <c r="I70" s="325"/>
      <c r="J70" s="325"/>
      <c r="K70" s="325"/>
      <c r="L70" s="325"/>
      <c r="M70" s="325"/>
      <c r="N70" s="325"/>
      <c r="O70" s="325"/>
    </row>
    <row r="71" spans="1:15"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</row>
    <row r="72" spans="1:15"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5"/>
    </row>
    <row r="73" spans="1:15"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</row>
    <row r="74" spans="1:15">
      <c r="A74" s="325"/>
      <c r="B74" s="325"/>
      <c r="C74" s="325"/>
      <c r="D74" s="325"/>
      <c r="E74" s="325"/>
      <c r="F74" s="325"/>
      <c r="G74" s="325"/>
      <c r="H74" s="325"/>
      <c r="I74" s="325"/>
      <c r="J74" s="325"/>
      <c r="K74" s="325"/>
      <c r="L74" s="325"/>
      <c r="M74" s="325"/>
      <c r="N74" s="325"/>
      <c r="O74" s="325"/>
    </row>
    <row r="75" spans="1:15">
      <c r="A75" s="325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</row>
    <row r="76" spans="1:15">
      <c r="A76" s="325"/>
      <c r="B76" s="325"/>
      <c r="C76" s="325"/>
      <c r="D76" s="325"/>
      <c r="E76" s="325"/>
      <c r="F76" s="325"/>
      <c r="G76" s="325"/>
      <c r="H76" s="325"/>
      <c r="I76" s="325"/>
      <c r="J76" s="325"/>
      <c r="K76" s="325"/>
      <c r="L76" s="325"/>
      <c r="M76" s="325"/>
      <c r="N76" s="325"/>
      <c r="O76" s="325"/>
    </row>
    <row r="77" spans="1:15">
      <c r="A77" s="325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</row>
    <row r="78" spans="1:15">
      <c r="A78" s="325"/>
      <c r="B78" s="325"/>
      <c r="C78" s="325"/>
      <c r="D78" s="325"/>
      <c r="E78" s="325"/>
      <c r="F78" s="325"/>
      <c r="G78" s="325"/>
      <c r="H78" s="325"/>
      <c r="I78" s="325"/>
      <c r="J78" s="325"/>
      <c r="K78" s="325"/>
      <c r="L78" s="325"/>
      <c r="M78" s="325"/>
      <c r="N78" s="325"/>
      <c r="O78" s="325"/>
    </row>
    <row r="79" spans="1:15">
      <c r="A79" s="325"/>
      <c r="B79" s="325"/>
      <c r="C79" s="325"/>
      <c r="D79" s="325"/>
      <c r="E79" s="325"/>
      <c r="F79" s="325"/>
      <c r="G79" s="325"/>
      <c r="H79" s="325"/>
      <c r="I79" s="325"/>
      <c r="J79" s="325"/>
      <c r="K79" s="325"/>
      <c r="L79" s="325"/>
      <c r="M79" s="325"/>
      <c r="N79" s="325"/>
      <c r="O79" s="325"/>
    </row>
    <row r="80" spans="1:15">
      <c r="A80" s="325"/>
      <c r="B80" s="325"/>
      <c r="C80" s="325"/>
      <c r="D80" s="325"/>
      <c r="E80" s="325"/>
      <c r="F80" s="325"/>
      <c r="G80" s="325"/>
      <c r="H80" s="325"/>
      <c r="I80" s="325"/>
      <c r="J80" s="325"/>
      <c r="K80" s="325"/>
      <c r="L80" s="325"/>
      <c r="M80" s="325"/>
      <c r="N80" s="325"/>
      <c r="O80" s="325"/>
    </row>
    <row r="81" spans="1:15">
      <c r="A81" s="325"/>
      <c r="B81" s="325"/>
      <c r="C81" s="325"/>
      <c r="D81" s="325"/>
      <c r="E81" s="325"/>
      <c r="F81" s="325"/>
      <c r="G81" s="325"/>
      <c r="H81" s="325"/>
      <c r="I81" s="325"/>
      <c r="J81" s="325"/>
      <c r="K81" s="325"/>
      <c r="L81" s="325"/>
      <c r="M81" s="325"/>
      <c r="N81" s="325"/>
      <c r="O81" s="325"/>
    </row>
    <row r="82" spans="1:15">
      <c r="A82" s="325"/>
      <c r="B82" s="325"/>
      <c r="C82" s="325"/>
      <c r="D82" s="325"/>
      <c r="E82" s="325"/>
      <c r="F82" s="325"/>
      <c r="G82" s="325"/>
      <c r="H82" s="325"/>
      <c r="I82" s="325"/>
      <c r="J82" s="325"/>
      <c r="K82" s="325"/>
      <c r="L82" s="325"/>
      <c r="M82" s="325"/>
      <c r="N82" s="325"/>
      <c r="O82" s="325"/>
    </row>
    <row r="83" spans="1:15">
      <c r="A83" s="325"/>
      <c r="B83" s="325"/>
      <c r="C83" s="325"/>
      <c r="D83" s="325"/>
      <c r="E83" s="325"/>
      <c r="F83" s="325"/>
      <c r="G83" s="325"/>
      <c r="H83" s="325"/>
      <c r="I83" s="325"/>
      <c r="J83" s="325"/>
      <c r="K83" s="325"/>
      <c r="L83" s="325"/>
      <c r="M83" s="325"/>
      <c r="N83" s="325"/>
      <c r="O83" s="325"/>
    </row>
    <row r="84" spans="1:15">
      <c r="A84" s="325"/>
      <c r="B84" s="325"/>
      <c r="C84" s="325"/>
      <c r="D84" s="325"/>
      <c r="E84" s="325"/>
      <c r="F84" s="325"/>
      <c r="G84" s="325"/>
      <c r="H84" s="325"/>
      <c r="I84" s="325"/>
      <c r="J84" s="325"/>
      <c r="K84" s="325"/>
      <c r="L84" s="325"/>
      <c r="M84" s="325"/>
      <c r="N84" s="325"/>
      <c r="O84" s="325"/>
    </row>
    <row r="85" spans="1:15">
      <c r="A85" s="325"/>
      <c r="B85" s="325"/>
      <c r="C85" s="325"/>
      <c r="D85" s="325"/>
      <c r="E85" s="325"/>
      <c r="F85" s="325"/>
      <c r="G85" s="325"/>
      <c r="H85" s="325"/>
      <c r="I85" s="325"/>
      <c r="J85" s="325"/>
      <c r="K85" s="325"/>
      <c r="L85" s="325"/>
      <c r="M85" s="325"/>
      <c r="N85" s="325"/>
      <c r="O85" s="325"/>
    </row>
    <row r="86" spans="1:15">
      <c r="A86" s="325"/>
      <c r="B86" s="325"/>
      <c r="C86" s="325"/>
      <c r="D86" s="325"/>
      <c r="E86" s="325"/>
      <c r="F86" s="325"/>
      <c r="G86" s="325"/>
      <c r="H86" s="325"/>
      <c r="I86" s="325"/>
      <c r="J86" s="325"/>
      <c r="K86" s="325"/>
      <c r="L86" s="325"/>
      <c r="M86" s="325"/>
      <c r="N86" s="325"/>
      <c r="O86" s="325"/>
    </row>
    <row r="87" spans="1:15">
      <c r="A87" s="325"/>
      <c r="B87" s="325"/>
      <c r="C87" s="325"/>
      <c r="D87" s="325"/>
      <c r="E87" s="325"/>
      <c r="F87" s="325"/>
      <c r="G87" s="325"/>
      <c r="H87" s="325"/>
      <c r="I87" s="325"/>
      <c r="J87" s="325"/>
      <c r="K87" s="325"/>
    </row>
    <row r="88" spans="1:15">
      <c r="A88" s="325"/>
      <c r="B88" s="325"/>
      <c r="C88" s="325"/>
      <c r="D88" s="325"/>
      <c r="E88" s="325"/>
      <c r="F88" s="325"/>
      <c r="G88" s="325"/>
      <c r="H88" s="325"/>
      <c r="I88" s="325"/>
      <c r="J88" s="325"/>
      <c r="K88" s="325"/>
    </row>
    <row r="89" spans="1:15">
      <c r="A89" s="325"/>
      <c r="B89" s="325"/>
      <c r="C89" s="325"/>
      <c r="D89" s="325"/>
      <c r="E89" s="325"/>
      <c r="F89" s="325"/>
      <c r="G89" s="325"/>
      <c r="H89" s="325"/>
      <c r="I89" s="325"/>
      <c r="J89" s="325"/>
      <c r="K89" s="325"/>
    </row>
    <row r="90" spans="1:15">
      <c r="A90" s="325"/>
      <c r="B90" s="325"/>
      <c r="C90" s="325"/>
      <c r="D90" s="325"/>
      <c r="E90" s="325"/>
      <c r="F90" s="325"/>
      <c r="G90" s="325"/>
      <c r="H90" s="325"/>
      <c r="I90" s="325"/>
      <c r="J90" s="325"/>
      <c r="K90" s="325"/>
    </row>
    <row r="91" spans="1:15">
      <c r="A91" s="325"/>
      <c r="B91" s="325"/>
      <c r="C91" s="325"/>
      <c r="D91" s="325"/>
      <c r="E91" s="325"/>
      <c r="F91" s="325"/>
      <c r="G91" s="325"/>
      <c r="H91" s="325"/>
      <c r="I91" s="325"/>
      <c r="J91" s="325"/>
      <c r="K91" s="325"/>
    </row>
  </sheetData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C47"/>
  <sheetViews>
    <sheetView workbookViewId="0">
      <selection activeCell="C27" sqref="C27:M47"/>
    </sheetView>
  </sheetViews>
  <sheetFormatPr defaultRowHeight="16.5"/>
  <sheetData>
    <row r="3" spans="3:26" ht="16.5" customHeight="1">
      <c r="C3" s="1510" t="s">
        <v>90</v>
      </c>
      <c r="D3" s="1510"/>
      <c r="E3" s="1510"/>
      <c r="F3" s="1510"/>
      <c r="G3" s="1510"/>
      <c r="H3" s="1510"/>
      <c r="I3" s="1510"/>
      <c r="J3" s="1510"/>
      <c r="K3" s="1510"/>
      <c r="L3" s="1510"/>
      <c r="M3" s="1510"/>
      <c r="P3" s="1511" t="s">
        <v>91</v>
      </c>
      <c r="Q3" s="1511"/>
      <c r="R3" s="1511"/>
      <c r="S3" s="1511"/>
      <c r="T3" s="1511"/>
      <c r="U3" s="1511"/>
      <c r="V3" s="1511"/>
      <c r="W3" s="1511"/>
      <c r="X3" s="1511"/>
      <c r="Y3" s="1511"/>
      <c r="Z3" s="1511"/>
    </row>
    <row r="4" spans="3:26" ht="16.5" customHeight="1">
      <c r="C4" s="1510"/>
      <c r="D4" s="1510"/>
      <c r="E4" s="1510"/>
      <c r="F4" s="1510"/>
      <c r="G4" s="1510"/>
      <c r="H4" s="1510"/>
      <c r="I4" s="1510"/>
      <c r="J4" s="1510"/>
      <c r="K4" s="1510"/>
      <c r="L4" s="1510"/>
      <c r="M4" s="1510"/>
      <c r="P4" s="1511"/>
      <c r="Q4" s="1511"/>
      <c r="R4" s="1511"/>
      <c r="S4" s="1511"/>
      <c r="T4" s="1511"/>
      <c r="U4" s="1511"/>
      <c r="V4" s="1511"/>
      <c r="W4" s="1511"/>
      <c r="X4" s="1511"/>
      <c r="Y4" s="1511"/>
      <c r="Z4" s="1511"/>
    </row>
    <row r="5" spans="3:26" ht="16.5" customHeight="1">
      <c r="C5" s="1510"/>
      <c r="D5" s="1510"/>
      <c r="E5" s="1510"/>
      <c r="F5" s="1510"/>
      <c r="G5" s="1510"/>
      <c r="H5" s="1510"/>
      <c r="I5" s="1510"/>
      <c r="J5" s="1510"/>
      <c r="K5" s="1510"/>
      <c r="L5" s="1510"/>
      <c r="M5" s="1510"/>
      <c r="P5" s="1511"/>
      <c r="Q5" s="1511"/>
      <c r="R5" s="1511"/>
      <c r="S5" s="1511"/>
      <c r="T5" s="1511"/>
      <c r="U5" s="1511"/>
      <c r="V5" s="1511"/>
      <c r="W5" s="1511"/>
      <c r="X5" s="1511"/>
      <c r="Y5" s="1511"/>
      <c r="Z5" s="1511"/>
    </row>
    <row r="6" spans="3:26" ht="16.5" customHeight="1">
      <c r="C6" s="1510"/>
      <c r="D6" s="1510"/>
      <c r="E6" s="1510"/>
      <c r="F6" s="1510"/>
      <c r="G6" s="1510"/>
      <c r="H6" s="1510"/>
      <c r="I6" s="1510"/>
      <c r="J6" s="1510"/>
      <c r="K6" s="1510"/>
      <c r="L6" s="1510"/>
      <c r="M6" s="1510"/>
      <c r="P6" s="1511"/>
      <c r="Q6" s="1511"/>
      <c r="R6" s="1511"/>
      <c r="S6" s="1511"/>
      <c r="T6" s="1511"/>
      <c r="U6" s="1511"/>
      <c r="V6" s="1511"/>
      <c r="W6" s="1511"/>
      <c r="X6" s="1511"/>
      <c r="Y6" s="1511"/>
      <c r="Z6" s="1511"/>
    </row>
    <row r="7" spans="3:26" ht="16.5" customHeight="1">
      <c r="C7" s="1510"/>
      <c r="D7" s="1510"/>
      <c r="E7" s="1510"/>
      <c r="F7" s="1510"/>
      <c r="G7" s="1510"/>
      <c r="H7" s="1510"/>
      <c r="I7" s="1510"/>
      <c r="J7" s="1510"/>
      <c r="K7" s="1510"/>
      <c r="L7" s="1510"/>
      <c r="M7" s="1510"/>
      <c r="P7" s="1511"/>
      <c r="Q7" s="1511"/>
      <c r="R7" s="1511"/>
      <c r="S7" s="1511"/>
      <c r="T7" s="1511"/>
      <c r="U7" s="1511"/>
      <c r="V7" s="1511"/>
      <c r="W7" s="1511"/>
      <c r="X7" s="1511"/>
      <c r="Y7" s="1511"/>
      <c r="Z7" s="1511"/>
    </row>
    <row r="8" spans="3:26" ht="16.5" customHeight="1">
      <c r="C8" s="1510"/>
      <c r="D8" s="1510"/>
      <c r="E8" s="1510"/>
      <c r="F8" s="1510"/>
      <c r="G8" s="1510"/>
      <c r="H8" s="1510"/>
      <c r="I8" s="1510"/>
      <c r="J8" s="1510"/>
      <c r="K8" s="1510"/>
      <c r="L8" s="1510"/>
      <c r="M8" s="1510"/>
      <c r="P8" s="1511"/>
      <c r="Q8" s="1511"/>
      <c r="R8" s="1511"/>
      <c r="S8" s="1511"/>
      <c r="T8" s="1511"/>
      <c r="U8" s="1511"/>
      <c r="V8" s="1511"/>
      <c r="W8" s="1511"/>
      <c r="X8" s="1511"/>
      <c r="Y8" s="1511"/>
      <c r="Z8" s="1511"/>
    </row>
    <row r="9" spans="3:26" ht="16.5" customHeight="1">
      <c r="C9" s="1510"/>
      <c r="D9" s="1510"/>
      <c r="E9" s="1510"/>
      <c r="F9" s="1510"/>
      <c r="G9" s="1510"/>
      <c r="H9" s="1510"/>
      <c r="I9" s="1510"/>
      <c r="J9" s="1510"/>
      <c r="K9" s="1510"/>
      <c r="L9" s="1510"/>
      <c r="M9" s="1510"/>
      <c r="P9" s="1511"/>
      <c r="Q9" s="1511"/>
      <c r="R9" s="1511"/>
      <c r="S9" s="1511"/>
      <c r="T9" s="1511"/>
      <c r="U9" s="1511"/>
      <c r="V9" s="1511"/>
      <c r="W9" s="1511"/>
      <c r="X9" s="1511"/>
      <c r="Y9" s="1511"/>
      <c r="Z9" s="1511"/>
    </row>
    <row r="10" spans="3:26" ht="16.5" customHeight="1">
      <c r="C10" s="1510"/>
      <c r="D10" s="1510"/>
      <c r="E10" s="1510"/>
      <c r="F10" s="1510"/>
      <c r="G10" s="1510"/>
      <c r="H10" s="1510"/>
      <c r="I10" s="1510"/>
      <c r="J10" s="1510"/>
      <c r="K10" s="1510"/>
      <c r="L10" s="1510"/>
      <c r="M10" s="1510"/>
      <c r="P10" s="1511"/>
      <c r="Q10" s="1511"/>
      <c r="R10" s="1511"/>
      <c r="S10" s="1511"/>
      <c r="T10" s="1511"/>
      <c r="U10" s="1511"/>
      <c r="V10" s="1511"/>
      <c r="W10" s="1511"/>
      <c r="X10" s="1511"/>
      <c r="Y10" s="1511"/>
      <c r="Z10" s="1511"/>
    </row>
    <row r="11" spans="3:26" ht="16.5" customHeight="1">
      <c r="C11" s="1510"/>
      <c r="D11" s="1510"/>
      <c r="E11" s="1510"/>
      <c r="F11" s="1510"/>
      <c r="G11" s="1510"/>
      <c r="H11" s="1510"/>
      <c r="I11" s="1510"/>
      <c r="J11" s="1510"/>
      <c r="K11" s="1510"/>
      <c r="L11" s="1510"/>
      <c r="M11" s="1510"/>
      <c r="P11" s="1511"/>
      <c r="Q11" s="1511"/>
      <c r="R11" s="1511"/>
      <c r="S11" s="1511"/>
      <c r="T11" s="1511"/>
      <c r="U11" s="1511"/>
      <c r="V11" s="1511"/>
      <c r="W11" s="1511"/>
      <c r="X11" s="1511"/>
      <c r="Y11" s="1511"/>
      <c r="Z11" s="1511"/>
    </row>
    <row r="12" spans="3:26" ht="16.5" customHeight="1">
      <c r="C12" s="1510"/>
      <c r="D12" s="1510"/>
      <c r="E12" s="1510"/>
      <c r="F12" s="1510"/>
      <c r="G12" s="1510"/>
      <c r="H12" s="1510"/>
      <c r="I12" s="1510"/>
      <c r="J12" s="1510"/>
      <c r="K12" s="1510"/>
      <c r="L12" s="1510"/>
      <c r="M12" s="1510"/>
      <c r="P12" s="1511"/>
      <c r="Q12" s="1511"/>
      <c r="R12" s="1511"/>
      <c r="S12" s="1511"/>
      <c r="T12" s="1511"/>
      <c r="U12" s="1511"/>
      <c r="V12" s="1511"/>
      <c r="W12" s="1511"/>
      <c r="X12" s="1511"/>
      <c r="Y12" s="1511"/>
      <c r="Z12" s="1511"/>
    </row>
    <row r="13" spans="3:26" ht="16.5" customHeight="1">
      <c r="C13" s="1510"/>
      <c r="D13" s="1510"/>
      <c r="E13" s="1510"/>
      <c r="F13" s="1510"/>
      <c r="G13" s="1510"/>
      <c r="H13" s="1510"/>
      <c r="I13" s="1510"/>
      <c r="J13" s="1510"/>
      <c r="K13" s="1510"/>
      <c r="L13" s="1510"/>
      <c r="M13" s="1510"/>
      <c r="P13" s="1511"/>
      <c r="Q13" s="1511"/>
      <c r="R13" s="1511"/>
      <c r="S13" s="1511"/>
      <c r="T13" s="1511"/>
      <c r="U13" s="1511"/>
      <c r="V13" s="1511"/>
      <c r="W13" s="1511"/>
      <c r="X13" s="1511"/>
      <c r="Y13" s="1511"/>
      <c r="Z13" s="1511"/>
    </row>
    <row r="14" spans="3:26" ht="16.5" customHeight="1">
      <c r="C14" s="1510"/>
      <c r="D14" s="1510"/>
      <c r="E14" s="1510"/>
      <c r="F14" s="1510"/>
      <c r="G14" s="1510"/>
      <c r="H14" s="1510"/>
      <c r="I14" s="1510"/>
      <c r="J14" s="1510"/>
      <c r="K14" s="1510"/>
      <c r="L14" s="1510"/>
      <c r="M14" s="1510"/>
      <c r="P14" s="1511"/>
      <c r="Q14" s="1511"/>
      <c r="R14" s="1511"/>
      <c r="S14" s="1511"/>
      <c r="T14" s="1511"/>
      <c r="U14" s="1511"/>
      <c r="V14" s="1511"/>
      <c r="W14" s="1511"/>
      <c r="X14" s="1511"/>
      <c r="Y14" s="1511"/>
      <c r="Z14" s="1511"/>
    </row>
    <row r="15" spans="3:26" ht="16.5" customHeight="1">
      <c r="C15" s="1510"/>
      <c r="D15" s="1510"/>
      <c r="E15" s="1510"/>
      <c r="F15" s="1510"/>
      <c r="G15" s="1510"/>
      <c r="H15" s="1510"/>
      <c r="I15" s="1510"/>
      <c r="J15" s="1510"/>
      <c r="K15" s="1510"/>
      <c r="L15" s="1510"/>
      <c r="M15" s="1510"/>
      <c r="P15" s="1511"/>
      <c r="Q15" s="1511"/>
      <c r="R15" s="1511"/>
      <c r="S15" s="1511"/>
      <c r="T15" s="1511"/>
      <c r="U15" s="1511"/>
      <c r="V15" s="1511"/>
      <c r="W15" s="1511"/>
      <c r="X15" s="1511"/>
      <c r="Y15" s="1511"/>
      <c r="Z15" s="1511"/>
    </row>
    <row r="16" spans="3:26" ht="16.5" customHeight="1">
      <c r="C16" s="1510"/>
      <c r="D16" s="1510"/>
      <c r="E16" s="1510"/>
      <c r="F16" s="1510"/>
      <c r="G16" s="1510"/>
      <c r="H16" s="1510"/>
      <c r="I16" s="1510"/>
      <c r="J16" s="1510"/>
      <c r="K16" s="1510"/>
      <c r="L16" s="1510"/>
      <c r="M16" s="1510"/>
      <c r="P16" s="1511"/>
      <c r="Q16" s="1511"/>
      <c r="R16" s="1511"/>
      <c r="S16" s="1511"/>
      <c r="T16" s="1511"/>
      <c r="U16" s="1511"/>
      <c r="V16" s="1511"/>
      <c r="W16" s="1511"/>
      <c r="X16" s="1511"/>
      <c r="Y16" s="1511"/>
      <c r="Z16" s="1511"/>
    </row>
    <row r="17" spans="3:29" ht="16.5" customHeight="1">
      <c r="C17" s="1510"/>
      <c r="D17" s="1510"/>
      <c r="E17" s="1510"/>
      <c r="F17" s="1510"/>
      <c r="G17" s="1510"/>
      <c r="H17" s="1510"/>
      <c r="I17" s="1510"/>
      <c r="J17" s="1510"/>
      <c r="K17" s="1510"/>
      <c r="L17" s="1510"/>
      <c r="M17" s="1510"/>
      <c r="P17" s="1511"/>
      <c r="Q17" s="1511"/>
      <c r="R17" s="1511"/>
      <c r="S17" s="1511"/>
      <c r="T17" s="1511"/>
      <c r="U17" s="1511"/>
      <c r="V17" s="1511"/>
      <c r="W17" s="1511"/>
      <c r="X17" s="1511"/>
      <c r="Y17" s="1511"/>
      <c r="Z17" s="1511"/>
    </row>
    <row r="18" spans="3:29" ht="16.5" customHeight="1">
      <c r="C18" s="1510"/>
      <c r="D18" s="1510"/>
      <c r="E18" s="1510"/>
      <c r="F18" s="1510"/>
      <c r="G18" s="1510"/>
      <c r="H18" s="1510"/>
      <c r="I18" s="1510"/>
      <c r="J18" s="1510"/>
      <c r="K18" s="1510"/>
      <c r="L18" s="1510"/>
      <c r="M18" s="1510"/>
      <c r="P18" s="1511"/>
      <c r="Q18" s="1511"/>
      <c r="R18" s="1511"/>
      <c r="S18" s="1511"/>
      <c r="T18" s="1511"/>
      <c r="U18" s="1511"/>
      <c r="V18" s="1511"/>
      <c r="W18" s="1511"/>
      <c r="X18" s="1511"/>
      <c r="Y18" s="1511"/>
      <c r="Z18" s="1511"/>
    </row>
    <row r="19" spans="3:29" ht="16.5" customHeight="1">
      <c r="C19" s="1510"/>
      <c r="D19" s="1510"/>
      <c r="E19" s="1510"/>
      <c r="F19" s="1510"/>
      <c r="G19" s="1510"/>
      <c r="H19" s="1510"/>
      <c r="I19" s="1510"/>
      <c r="J19" s="1510"/>
      <c r="K19" s="1510"/>
      <c r="L19" s="1510"/>
      <c r="M19" s="1510"/>
      <c r="P19" s="1511"/>
      <c r="Q19" s="1511"/>
      <c r="R19" s="1511"/>
      <c r="S19" s="1511"/>
      <c r="T19" s="1511"/>
      <c r="U19" s="1511"/>
      <c r="V19" s="1511"/>
      <c r="W19" s="1511"/>
      <c r="X19" s="1511"/>
      <c r="Y19" s="1511"/>
      <c r="Z19" s="1511"/>
    </row>
    <row r="20" spans="3:29" ht="16.5" customHeight="1">
      <c r="C20" s="1510"/>
      <c r="D20" s="1510"/>
      <c r="E20" s="1510"/>
      <c r="F20" s="1510"/>
      <c r="G20" s="1510"/>
      <c r="H20" s="1510"/>
      <c r="I20" s="1510"/>
      <c r="J20" s="1510"/>
      <c r="K20" s="1510"/>
      <c r="L20" s="1510"/>
      <c r="M20" s="1510"/>
      <c r="P20" s="1511"/>
      <c r="Q20" s="1511"/>
      <c r="R20" s="1511"/>
      <c r="S20" s="1511"/>
      <c r="T20" s="1511"/>
      <c r="U20" s="1511"/>
      <c r="V20" s="1511"/>
      <c r="W20" s="1511"/>
      <c r="X20" s="1511"/>
      <c r="Y20" s="1511"/>
      <c r="Z20" s="1511"/>
    </row>
    <row r="21" spans="3:29" ht="16.5" customHeight="1">
      <c r="C21" s="1510"/>
      <c r="D21" s="1510"/>
      <c r="E21" s="1510"/>
      <c r="F21" s="1510"/>
      <c r="G21" s="1510"/>
      <c r="H21" s="1510"/>
      <c r="I21" s="1510"/>
      <c r="J21" s="1510"/>
      <c r="K21" s="1510"/>
      <c r="L21" s="1510"/>
      <c r="M21" s="1510"/>
      <c r="P21" s="1511"/>
      <c r="Q21" s="1511"/>
      <c r="R21" s="1511"/>
      <c r="S21" s="1511"/>
      <c r="T21" s="1511"/>
      <c r="U21" s="1511"/>
      <c r="V21" s="1511"/>
      <c r="W21" s="1511"/>
      <c r="X21" s="1511"/>
      <c r="Y21" s="1511"/>
      <c r="Z21" s="1511"/>
    </row>
    <row r="22" spans="3:29" ht="16.5" customHeight="1">
      <c r="C22" s="1510"/>
      <c r="D22" s="1510"/>
      <c r="E22" s="1510"/>
      <c r="F22" s="1510"/>
      <c r="G22" s="1510"/>
      <c r="H22" s="1510"/>
      <c r="I22" s="1510"/>
      <c r="J22" s="1510"/>
      <c r="K22" s="1510"/>
      <c r="L22" s="1510"/>
      <c r="M22" s="1510"/>
      <c r="P22" s="1511"/>
      <c r="Q22" s="1511"/>
      <c r="R22" s="1511"/>
      <c r="S22" s="1511"/>
      <c r="T22" s="1511"/>
      <c r="U22" s="1511"/>
      <c r="V22" s="1511"/>
      <c r="W22" s="1511"/>
      <c r="X22" s="1511"/>
      <c r="Y22" s="1511"/>
      <c r="Z22" s="1511"/>
    </row>
    <row r="23" spans="3:29" ht="16.5" customHeight="1">
      <c r="C23" s="1510"/>
      <c r="D23" s="1510"/>
      <c r="E23" s="1510"/>
      <c r="F23" s="1510"/>
      <c r="G23" s="1510"/>
      <c r="H23" s="1510"/>
      <c r="I23" s="1510"/>
      <c r="J23" s="1510"/>
      <c r="K23" s="1510"/>
      <c r="L23" s="1510"/>
      <c r="M23" s="1510"/>
      <c r="P23" s="1511"/>
      <c r="Q23" s="1511"/>
      <c r="R23" s="1511"/>
      <c r="S23" s="1511"/>
      <c r="T23" s="1511"/>
      <c r="U23" s="1511"/>
      <c r="V23" s="1511"/>
      <c r="W23" s="1511"/>
      <c r="X23" s="1511"/>
      <c r="Y23" s="1511"/>
      <c r="Z23" s="1511"/>
    </row>
    <row r="24" spans="3:29" ht="16.5" customHeight="1">
      <c r="O24" s="2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26"/>
      <c r="AB24" s="26"/>
      <c r="AC24" s="26"/>
    </row>
    <row r="25" spans="3:29" ht="16.5" customHeight="1">
      <c r="O25" s="2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26"/>
      <c r="AB25" s="26"/>
      <c r="AC25" s="26"/>
    </row>
    <row r="26" spans="3:29" ht="16.5" customHeight="1">
      <c r="O26" s="2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26"/>
      <c r="AB26" s="26"/>
      <c r="AC26" s="26"/>
    </row>
    <row r="27" spans="3:29" ht="16.5" customHeight="1">
      <c r="C27" s="1512" t="s">
        <v>79</v>
      </c>
      <c r="D27" s="1513"/>
      <c r="E27" s="1513"/>
      <c r="F27" s="1513"/>
      <c r="G27" s="1513"/>
      <c r="H27" s="1513"/>
      <c r="I27" s="1513"/>
      <c r="J27" s="1513"/>
      <c r="K27" s="1513"/>
      <c r="L27" s="1513"/>
      <c r="M27" s="1513"/>
      <c r="O27" s="26"/>
      <c r="P27" s="1511" t="s">
        <v>91</v>
      </c>
      <c r="Q27" s="1511"/>
      <c r="R27" s="1511"/>
      <c r="S27" s="1511"/>
      <c r="T27" s="1511"/>
      <c r="U27" s="1511"/>
      <c r="V27" s="1511"/>
      <c r="W27" s="1511"/>
      <c r="X27" s="1511"/>
      <c r="Y27" s="1511"/>
      <c r="Z27" s="1511"/>
      <c r="AA27" s="26"/>
      <c r="AB27" s="26"/>
      <c r="AC27" s="26"/>
    </row>
    <row r="28" spans="3:29" ht="16.5" customHeight="1">
      <c r="C28" s="1513"/>
      <c r="D28" s="1513"/>
      <c r="E28" s="1513"/>
      <c r="F28" s="1513"/>
      <c r="G28" s="1513"/>
      <c r="H28" s="1513"/>
      <c r="I28" s="1513"/>
      <c r="J28" s="1513"/>
      <c r="K28" s="1513"/>
      <c r="L28" s="1513"/>
      <c r="M28" s="1513"/>
      <c r="O28" s="26"/>
      <c r="P28" s="1511"/>
      <c r="Q28" s="1511"/>
      <c r="R28" s="1511"/>
      <c r="S28" s="1511"/>
      <c r="T28" s="1511"/>
      <c r="U28" s="1511"/>
      <c r="V28" s="1511"/>
      <c r="W28" s="1511"/>
      <c r="X28" s="1511"/>
      <c r="Y28" s="1511"/>
      <c r="Z28" s="1511"/>
      <c r="AA28" s="26"/>
      <c r="AB28" s="26"/>
      <c r="AC28" s="26"/>
    </row>
    <row r="29" spans="3:29" ht="16.5" customHeight="1">
      <c r="C29" s="1513"/>
      <c r="D29" s="1513"/>
      <c r="E29" s="1513"/>
      <c r="F29" s="1513"/>
      <c r="G29" s="1513"/>
      <c r="H29" s="1513"/>
      <c r="I29" s="1513"/>
      <c r="J29" s="1513"/>
      <c r="K29" s="1513"/>
      <c r="L29" s="1513"/>
      <c r="M29" s="1513"/>
      <c r="O29" s="26"/>
      <c r="P29" s="1511"/>
      <c r="Q29" s="1511"/>
      <c r="R29" s="1511"/>
      <c r="S29" s="1511"/>
      <c r="T29" s="1511"/>
      <c r="U29" s="1511"/>
      <c r="V29" s="1511"/>
      <c r="W29" s="1511"/>
      <c r="X29" s="1511"/>
      <c r="Y29" s="1511"/>
      <c r="Z29" s="1511"/>
      <c r="AA29" s="26"/>
      <c r="AB29" s="26"/>
      <c r="AC29" s="26"/>
    </row>
    <row r="30" spans="3:29" ht="16.5" customHeight="1">
      <c r="C30" s="1513"/>
      <c r="D30" s="1513"/>
      <c r="E30" s="1513"/>
      <c r="F30" s="1513"/>
      <c r="G30" s="1513"/>
      <c r="H30" s="1513"/>
      <c r="I30" s="1513"/>
      <c r="J30" s="1513"/>
      <c r="K30" s="1513"/>
      <c r="L30" s="1513"/>
      <c r="M30" s="1513"/>
      <c r="O30" s="26"/>
      <c r="P30" s="1511"/>
      <c r="Q30" s="1511"/>
      <c r="R30" s="1511"/>
      <c r="S30" s="1511"/>
      <c r="T30" s="1511"/>
      <c r="U30" s="1511"/>
      <c r="V30" s="1511"/>
      <c r="W30" s="1511"/>
      <c r="X30" s="1511"/>
      <c r="Y30" s="1511"/>
      <c r="Z30" s="1511"/>
      <c r="AA30" s="26"/>
      <c r="AB30" s="26"/>
      <c r="AC30" s="26"/>
    </row>
    <row r="31" spans="3:29" ht="16.5" customHeight="1">
      <c r="C31" s="1513"/>
      <c r="D31" s="1513"/>
      <c r="E31" s="1513"/>
      <c r="F31" s="1513"/>
      <c r="G31" s="1513"/>
      <c r="H31" s="1513"/>
      <c r="I31" s="1513"/>
      <c r="J31" s="1513"/>
      <c r="K31" s="1513"/>
      <c r="L31" s="1513"/>
      <c r="M31" s="1513"/>
      <c r="O31" s="26"/>
      <c r="P31" s="1511"/>
      <c r="Q31" s="1511"/>
      <c r="R31" s="1511"/>
      <c r="S31" s="1511"/>
      <c r="T31" s="1511"/>
      <c r="U31" s="1511"/>
      <c r="V31" s="1511"/>
      <c r="W31" s="1511"/>
      <c r="X31" s="1511"/>
      <c r="Y31" s="1511"/>
      <c r="Z31" s="1511"/>
      <c r="AA31" s="26"/>
      <c r="AB31" s="26"/>
      <c r="AC31" s="26"/>
    </row>
    <row r="32" spans="3:29" ht="16.5" customHeight="1">
      <c r="C32" s="1513"/>
      <c r="D32" s="1513"/>
      <c r="E32" s="1513"/>
      <c r="F32" s="1513"/>
      <c r="G32" s="1513"/>
      <c r="H32" s="1513"/>
      <c r="I32" s="1513"/>
      <c r="J32" s="1513"/>
      <c r="K32" s="1513"/>
      <c r="L32" s="1513"/>
      <c r="M32" s="1513"/>
      <c r="O32" s="26"/>
      <c r="P32" s="1511"/>
      <c r="Q32" s="1511"/>
      <c r="R32" s="1511"/>
      <c r="S32" s="1511"/>
      <c r="T32" s="1511"/>
      <c r="U32" s="1511"/>
      <c r="V32" s="1511"/>
      <c r="W32" s="1511"/>
      <c r="X32" s="1511"/>
      <c r="Y32" s="1511"/>
      <c r="Z32" s="1511"/>
      <c r="AA32" s="26"/>
      <c r="AB32" s="26"/>
      <c r="AC32" s="26"/>
    </row>
    <row r="33" spans="3:29" ht="16.5" customHeight="1">
      <c r="C33" s="1513"/>
      <c r="D33" s="1513"/>
      <c r="E33" s="1513"/>
      <c r="F33" s="1513"/>
      <c r="G33" s="1513"/>
      <c r="H33" s="1513"/>
      <c r="I33" s="1513"/>
      <c r="J33" s="1513"/>
      <c r="K33" s="1513"/>
      <c r="L33" s="1513"/>
      <c r="M33" s="1513"/>
      <c r="O33" s="26"/>
      <c r="P33" s="1511"/>
      <c r="Q33" s="1511"/>
      <c r="R33" s="1511"/>
      <c r="S33" s="1511"/>
      <c r="T33" s="1511"/>
      <c r="U33" s="1511"/>
      <c r="V33" s="1511"/>
      <c r="W33" s="1511"/>
      <c r="X33" s="1511"/>
      <c r="Y33" s="1511"/>
      <c r="Z33" s="1511"/>
      <c r="AA33" s="26"/>
      <c r="AB33" s="26"/>
      <c r="AC33" s="26"/>
    </row>
    <row r="34" spans="3:29" ht="16.5" customHeight="1">
      <c r="C34" s="1513"/>
      <c r="D34" s="1513"/>
      <c r="E34" s="1513"/>
      <c r="F34" s="1513"/>
      <c r="G34" s="1513"/>
      <c r="H34" s="1513"/>
      <c r="I34" s="1513"/>
      <c r="J34" s="1513"/>
      <c r="K34" s="1513"/>
      <c r="L34" s="1513"/>
      <c r="M34" s="1513"/>
      <c r="P34" s="1511"/>
      <c r="Q34" s="1511"/>
      <c r="R34" s="1511"/>
      <c r="S34" s="1511"/>
      <c r="T34" s="1511"/>
      <c r="U34" s="1511"/>
      <c r="V34" s="1511"/>
      <c r="W34" s="1511"/>
      <c r="X34" s="1511"/>
      <c r="Y34" s="1511"/>
      <c r="Z34" s="1511"/>
    </row>
    <row r="35" spans="3:29" ht="16.5" customHeight="1">
      <c r="C35" s="1513"/>
      <c r="D35" s="1513"/>
      <c r="E35" s="1513"/>
      <c r="F35" s="1513"/>
      <c r="G35" s="1513"/>
      <c r="H35" s="1513"/>
      <c r="I35" s="1513"/>
      <c r="J35" s="1513"/>
      <c r="K35" s="1513"/>
      <c r="L35" s="1513"/>
      <c r="M35" s="1513"/>
      <c r="P35" s="1511"/>
      <c r="Q35" s="1511"/>
      <c r="R35" s="1511"/>
      <c r="S35" s="1511"/>
      <c r="T35" s="1511"/>
      <c r="U35" s="1511"/>
      <c r="V35" s="1511"/>
      <c r="W35" s="1511"/>
      <c r="X35" s="1511"/>
      <c r="Y35" s="1511"/>
      <c r="Z35" s="1511"/>
    </row>
    <row r="36" spans="3:29" ht="16.5" customHeight="1">
      <c r="C36" s="1513"/>
      <c r="D36" s="1513"/>
      <c r="E36" s="1513"/>
      <c r="F36" s="1513"/>
      <c r="G36" s="1513"/>
      <c r="H36" s="1513"/>
      <c r="I36" s="1513"/>
      <c r="J36" s="1513"/>
      <c r="K36" s="1513"/>
      <c r="L36" s="1513"/>
      <c r="M36" s="1513"/>
      <c r="P36" s="1511"/>
      <c r="Q36" s="1511"/>
      <c r="R36" s="1511"/>
      <c r="S36" s="1511"/>
      <c r="T36" s="1511"/>
      <c r="U36" s="1511"/>
      <c r="V36" s="1511"/>
      <c r="W36" s="1511"/>
      <c r="X36" s="1511"/>
      <c r="Y36" s="1511"/>
      <c r="Z36" s="1511"/>
    </row>
    <row r="37" spans="3:29" ht="16.5" customHeight="1">
      <c r="C37" s="1513"/>
      <c r="D37" s="1513"/>
      <c r="E37" s="1513"/>
      <c r="F37" s="1513"/>
      <c r="G37" s="1513"/>
      <c r="H37" s="1513"/>
      <c r="I37" s="1513"/>
      <c r="J37" s="1513"/>
      <c r="K37" s="1513"/>
      <c r="L37" s="1513"/>
      <c r="M37" s="1513"/>
      <c r="P37" s="1511"/>
      <c r="Q37" s="1511"/>
      <c r="R37" s="1511"/>
      <c r="S37" s="1511"/>
      <c r="T37" s="1511"/>
      <c r="U37" s="1511"/>
      <c r="V37" s="1511"/>
      <c r="W37" s="1511"/>
      <c r="X37" s="1511"/>
      <c r="Y37" s="1511"/>
      <c r="Z37" s="1511"/>
    </row>
    <row r="38" spans="3:29" ht="16.5" customHeight="1">
      <c r="C38" s="1513"/>
      <c r="D38" s="1513"/>
      <c r="E38" s="1513"/>
      <c r="F38" s="1513"/>
      <c r="G38" s="1513"/>
      <c r="H38" s="1513"/>
      <c r="I38" s="1513"/>
      <c r="J38" s="1513"/>
      <c r="K38" s="1513"/>
      <c r="L38" s="1513"/>
      <c r="M38" s="1513"/>
      <c r="P38" s="1511"/>
      <c r="Q38" s="1511"/>
      <c r="R38" s="1511"/>
      <c r="S38" s="1511"/>
      <c r="T38" s="1511"/>
      <c r="U38" s="1511"/>
      <c r="V38" s="1511"/>
      <c r="W38" s="1511"/>
      <c r="X38" s="1511"/>
      <c r="Y38" s="1511"/>
      <c r="Z38" s="1511"/>
    </row>
    <row r="39" spans="3:29" ht="16.5" customHeight="1">
      <c r="C39" s="1513"/>
      <c r="D39" s="1513"/>
      <c r="E39" s="1513"/>
      <c r="F39" s="1513"/>
      <c r="G39" s="1513"/>
      <c r="H39" s="1513"/>
      <c r="I39" s="1513"/>
      <c r="J39" s="1513"/>
      <c r="K39" s="1513"/>
      <c r="L39" s="1513"/>
      <c r="M39" s="1513"/>
      <c r="P39" s="1511"/>
      <c r="Q39" s="1511"/>
      <c r="R39" s="1511"/>
      <c r="S39" s="1511"/>
      <c r="T39" s="1511"/>
      <c r="U39" s="1511"/>
      <c r="V39" s="1511"/>
      <c r="W39" s="1511"/>
      <c r="X39" s="1511"/>
      <c r="Y39" s="1511"/>
      <c r="Z39" s="1511"/>
    </row>
    <row r="40" spans="3:29" ht="16.5" customHeight="1">
      <c r="C40" s="1513"/>
      <c r="D40" s="1513"/>
      <c r="E40" s="1513"/>
      <c r="F40" s="1513"/>
      <c r="G40" s="1513"/>
      <c r="H40" s="1513"/>
      <c r="I40" s="1513"/>
      <c r="J40" s="1513"/>
      <c r="K40" s="1513"/>
      <c r="L40" s="1513"/>
      <c r="M40" s="1513"/>
      <c r="P40" s="1511"/>
      <c r="Q40" s="1511"/>
      <c r="R40" s="1511"/>
      <c r="S40" s="1511"/>
      <c r="T40" s="1511"/>
      <c r="U40" s="1511"/>
      <c r="V40" s="1511"/>
      <c r="W40" s="1511"/>
      <c r="X40" s="1511"/>
      <c r="Y40" s="1511"/>
      <c r="Z40" s="1511"/>
    </row>
    <row r="41" spans="3:29" ht="16.5" customHeight="1">
      <c r="C41" s="1513"/>
      <c r="D41" s="1513"/>
      <c r="E41" s="1513"/>
      <c r="F41" s="1513"/>
      <c r="G41" s="1513"/>
      <c r="H41" s="1513"/>
      <c r="I41" s="1513"/>
      <c r="J41" s="1513"/>
      <c r="K41" s="1513"/>
      <c r="L41" s="1513"/>
      <c r="M41" s="1513"/>
      <c r="P41" s="1511"/>
      <c r="Q41" s="1511"/>
      <c r="R41" s="1511"/>
      <c r="S41" s="1511"/>
      <c r="T41" s="1511"/>
      <c r="U41" s="1511"/>
      <c r="V41" s="1511"/>
      <c r="W41" s="1511"/>
      <c r="X41" s="1511"/>
      <c r="Y41" s="1511"/>
      <c r="Z41" s="1511"/>
    </row>
    <row r="42" spans="3:29" ht="16.5" customHeight="1">
      <c r="C42" s="1513"/>
      <c r="D42" s="1513"/>
      <c r="E42" s="1513"/>
      <c r="F42" s="1513"/>
      <c r="G42" s="1513"/>
      <c r="H42" s="1513"/>
      <c r="I42" s="1513"/>
      <c r="J42" s="1513"/>
      <c r="K42" s="1513"/>
      <c r="L42" s="1513"/>
      <c r="M42" s="1513"/>
      <c r="P42" s="1511"/>
      <c r="Q42" s="1511"/>
      <c r="R42" s="1511"/>
      <c r="S42" s="1511"/>
      <c r="T42" s="1511"/>
      <c r="U42" s="1511"/>
      <c r="V42" s="1511"/>
      <c r="W42" s="1511"/>
      <c r="X42" s="1511"/>
      <c r="Y42" s="1511"/>
      <c r="Z42" s="1511"/>
    </row>
    <row r="43" spans="3:29" ht="16.5" customHeight="1">
      <c r="C43" s="1513"/>
      <c r="D43" s="1513"/>
      <c r="E43" s="1513"/>
      <c r="F43" s="1513"/>
      <c r="G43" s="1513"/>
      <c r="H43" s="1513"/>
      <c r="I43" s="1513"/>
      <c r="J43" s="1513"/>
      <c r="K43" s="1513"/>
      <c r="L43" s="1513"/>
      <c r="M43" s="1513"/>
      <c r="P43" s="1511"/>
      <c r="Q43" s="1511"/>
      <c r="R43" s="1511"/>
      <c r="S43" s="1511"/>
      <c r="T43" s="1511"/>
      <c r="U43" s="1511"/>
      <c r="V43" s="1511"/>
      <c r="W43" s="1511"/>
      <c r="X43" s="1511"/>
      <c r="Y43" s="1511"/>
      <c r="Z43" s="1511"/>
    </row>
    <row r="44" spans="3:29" ht="16.5" customHeight="1">
      <c r="C44" s="1513"/>
      <c r="D44" s="1513"/>
      <c r="E44" s="1513"/>
      <c r="F44" s="1513"/>
      <c r="G44" s="1513"/>
      <c r="H44" s="1513"/>
      <c r="I44" s="1513"/>
      <c r="J44" s="1513"/>
      <c r="K44" s="1513"/>
      <c r="L44" s="1513"/>
      <c r="M44" s="1513"/>
      <c r="P44" s="1511"/>
      <c r="Q44" s="1511"/>
      <c r="R44" s="1511"/>
      <c r="S44" s="1511"/>
      <c r="T44" s="1511"/>
      <c r="U44" s="1511"/>
      <c r="V44" s="1511"/>
      <c r="W44" s="1511"/>
      <c r="X44" s="1511"/>
      <c r="Y44" s="1511"/>
      <c r="Z44" s="1511"/>
    </row>
    <row r="45" spans="3:29" ht="16.5" customHeight="1">
      <c r="C45" s="1513"/>
      <c r="D45" s="1513"/>
      <c r="E45" s="1513"/>
      <c r="F45" s="1513"/>
      <c r="G45" s="1513"/>
      <c r="H45" s="1513"/>
      <c r="I45" s="1513"/>
      <c r="J45" s="1513"/>
      <c r="K45" s="1513"/>
      <c r="L45" s="1513"/>
      <c r="M45" s="1513"/>
      <c r="P45" s="1511"/>
      <c r="Q45" s="1511"/>
      <c r="R45" s="1511"/>
      <c r="S45" s="1511"/>
      <c r="T45" s="1511"/>
      <c r="U45" s="1511"/>
      <c r="V45" s="1511"/>
      <c r="W45" s="1511"/>
      <c r="X45" s="1511"/>
      <c r="Y45" s="1511"/>
      <c r="Z45" s="1511"/>
    </row>
    <row r="46" spans="3:29" ht="16.5" customHeight="1">
      <c r="C46" s="1513"/>
      <c r="D46" s="1513"/>
      <c r="E46" s="1513"/>
      <c r="F46" s="1513"/>
      <c r="G46" s="1513"/>
      <c r="H46" s="1513"/>
      <c r="I46" s="1513"/>
      <c r="J46" s="1513"/>
      <c r="K46" s="1513"/>
      <c r="L46" s="1513"/>
      <c r="M46" s="1513"/>
      <c r="P46" s="1511"/>
      <c r="Q46" s="1511"/>
      <c r="R46" s="1511"/>
      <c r="S46" s="1511"/>
      <c r="T46" s="1511"/>
      <c r="U46" s="1511"/>
      <c r="V46" s="1511"/>
      <c r="W46" s="1511"/>
      <c r="X46" s="1511"/>
      <c r="Y46" s="1511"/>
      <c r="Z46" s="1511"/>
    </row>
    <row r="47" spans="3:29" ht="16.5" customHeight="1">
      <c r="C47" s="1513"/>
      <c r="D47" s="1513"/>
      <c r="E47" s="1513"/>
      <c r="F47" s="1513"/>
      <c r="G47" s="1513"/>
      <c r="H47" s="1513"/>
      <c r="I47" s="1513"/>
      <c r="J47" s="1513"/>
      <c r="K47" s="1513"/>
      <c r="L47" s="1513"/>
      <c r="M47" s="1513"/>
      <c r="P47" s="1511"/>
      <c r="Q47" s="1511"/>
      <c r="R47" s="1511"/>
      <c r="S47" s="1511"/>
      <c r="T47" s="1511"/>
      <c r="U47" s="1511"/>
      <c r="V47" s="1511"/>
      <c r="W47" s="1511"/>
      <c r="X47" s="1511"/>
      <c r="Y47" s="1511"/>
      <c r="Z47" s="1511"/>
    </row>
  </sheetData>
  <mergeCells count="4">
    <mergeCell ref="C3:M23"/>
    <mergeCell ref="P3:Z23"/>
    <mergeCell ref="C27:M47"/>
    <mergeCell ref="P27:Z47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workbookViewId="0">
      <selection activeCell="I34" sqref="E33:I34"/>
    </sheetView>
  </sheetViews>
  <sheetFormatPr defaultRowHeight="16.5"/>
  <cols>
    <col min="1" max="1" width="9" style="4"/>
    <col min="2" max="2" width="17.75" style="4" bestFit="1" customWidth="1"/>
    <col min="3" max="3" width="9.375" style="4" bestFit="1" customWidth="1"/>
    <col min="4" max="5" width="11" style="4" bestFit="1" customWidth="1"/>
    <col min="6" max="6" width="10.25" style="4" bestFit="1" customWidth="1"/>
    <col min="7" max="8" width="9.375" style="4" bestFit="1" customWidth="1"/>
    <col min="9" max="9" width="8.375" style="4" bestFit="1" customWidth="1"/>
    <col min="10" max="10" width="6.25" style="4" bestFit="1" customWidth="1"/>
    <col min="11" max="11" width="11" style="4" bestFit="1" customWidth="1"/>
    <col min="12" max="12" width="12.125" style="4" bestFit="1" customWidth="1"/>
    <col min="13" max="13" width="10.875" style="4" bestFit="1" customWidth="1"/>
    <col min="14" max="14" width="9.375" style="4" bestFit="1" customWidth="1"/>
    <col min="15" max="15" width="8.375" style="4" bestFit="1" customWidth="1"/>
    <col min="16" max="17" width="6.25" style="4" bestFit="1" customWidth="1"/>
    <col min="18" max="19" width="11" style="4" bestFit="1" customWidth="1"/>
    <col min="20" max="16384" width="9" style="4"/>
  </cols>
  <sheetData>
    <row r="1" spans="1:19" ht="17.25" thickBot="1">
      <c r="A1" s="1523" t="s">
        <v>36</v>
      </c>
      <c r="B1" s="1523"/>
      <c r="C1" s="1523"/>
      <c r="D1" s="1523"/>
      <c r="E1" s="1523"/>
      <c r="F1" s="1523"/>
      <c r="G1" s="1523"/>
      <c r="H1" s="1523"/>
      <c r="I1" s="1523"/>
      <c r="J1" s="1523"/>
      <c r="K1" s="1523"/>
      <c r="L1" s="1523"/>
      <c r="M1" s="1523"/>
      <c r="N1" s="1523"/>
      <c r="O1" s="1523"/>
      <c r="P1" s="1523"/>
      <c r="Q1" s="1523"/>
      <c r="R1" s="1523"/>
      <c r="S1" s="1524"/>
    </row>
    <row r="2" spans="1:19">
      <c r="A2" s="7" t="s">
        <v>37</v>
      </c>
      <c r="B2" s="8" t="s">
        <v>10</v>
      </c>
      <c r="C2" s="8" t="s">
        <v>25</v>
      </c>
      <c r="D2" s="8" t="s">
        <v>24</v>
      </c>
      <c r="E2" s="8" t="s">
        <v>2</v>
      </c>
      <c r="F2" s="8" t="s">
        <v>34</v>
      </c>
      <c r="G2" s="8" t="s">
        <v>29</v>
      </c>
      <c r="H2" s="8" t="s">
        <v>30</v>
      </c>
      <c r="I2" s="8" t="s">
        <v>31</v>
      </c>
      <c r="J2" s="8" t="s">
        <v>32</v>
      </c>
      <c r="K2" s="9" t="s">
        <v>33</v>
      </c>
      <c r="L2" s="17" t="s">
        <v>40</v>
      </c>
      <c r="M2" s="10" t="s">
        <v>35</v>
      </c>
      <c r="N2" s="8" t="s">
        <v>29</v>
      </c>
      <c r="O2" s="8" t="s">
        <v>30</v>
      </c>
      <c r="P2" s="8" t="s">
        <v>31</v>
      </c>
      <c r="Q2" s="8" t="s">
        <v>32</v>
      </c>
      <c r="R2" s="9" t="s">
        <v>33</v>
      </c>
      <c r="S2" s="17" t="s">
        <v>40</v>
      </c>
    </row>
    <row r="3" spans="1:19">
      <c r="A3" s="1514" t="s">
        <v>38</v>
      </c>
      <c r="B3" s="5" t="s">
        <v>26</v>
      </c>
      <c r="C3" s="5">
        <v>275000</v>
      </c>
      <c r="D3" s="5">
        <v>72000</v>
      </c>
      <c r="E3" s="25" t="s">
        <v>47</v>
      </c>
      <c r="F3" s="11">
        <v>340000</v>
      </c>
      <c r="G3" s="11">
        <v>50000</v>
      </c>
      <c r="H3" s="11"/>
      <c r="I3" s="11"/>
      <c r="J3" s="11"/>
      <c r="K3" s="12">
        <v>30000</v>
      </c>
      <c r="L3" s="18">
        <f>F3+G3+H3+I3+J3+K3</f>
        <v>420000</v>
      </c>
      <c r="M3" s="15">
        <v>240000</v>
      </c>
      <c r="N3" s="11"/>
      <c r="O3" s="11"/>
      <c r="P3" s="11"/>
      <c r="Q3" s="11"/>
      <c r="R3" s="12">
        <v>30000</v>
      </c>
      <c r="S3" s="18">
        <f>M3+N3+O3+P3+Q3+R3</f>
        <v>270000</v>
      </c>
    </row>
    <row r="4" spans="1:19">
      <c r="A4" s="1514"/>
      <c r="B4" s="5" t="s">
        <v>22</v>
      </c>
      <c r="C4" s="5">
        <v>374000</v>
      </c>
      <c r="D4" s="5">
        <v>72000</v>
      </c>
      <c r="E4" s="25" t="s">
        <v>47</v>
      </c>
      <c r="F4" s="11">
        <v>340000</v>
      </c>
      <c r="G4" s="11">
        <v>50000</v>
      </c>
      <c r="H4" s="11"/>
      <c r="I4" s="11"/>
      <c r="J4" s="11"/>
      <c r="K4" s="12">
        <v>30000</v>
      </c>
      <c r="L4" s="18">
        <f>F4+G4+H4+I4+J4+K4</f>
        <v>420000</v>
      </c>
      <c r="M4" s="15">
        <v>240000</v>
      </c>
      <c r="N4" s="11">
        <v>100000</v>
      </c>
      <c r="O4" s="11"/>
      <c r="P4" s="11"/>
      <c r="Q4" s="11"/>
      <c r="R4" s="12">
        <v>30000</v>
      </c>
      <c r="S4" s="18">
        <f>M4+N4+O4+P4+Q4+R4</f>
        <v>370000</v>
      </c>
    </row>
    <row r="5" spans="1:19" ht="17.25" thickBot="1">
      <c r="A5" s="1515"/>
      <c r="B5" s="6" t="s">
        <v>23</v>
      </c>
      <c r="C5" s="6">
        <v>374000</v>
      </c>
      <c r="D5" s="6">
        <v>72000</v>
      </c>
      <c r="E5" s="25" t="s">
        <v>47</v>
      </c>
      <c r="F5" s="13">
        <v>390000</v>
      </c>
      <c r="G5" s="13">
        <v>50000</v>
      </c>
      <c r="H5" s="13"/>
      <c r="I5" s="13"/>
      <c r="J5" s="13"/>
      <c r="K5" s="14">
        <v>30000</v>
      </c>
      <c r="L5" s="19">
        <f>F5+G5+H5+I5+J5+K5</f>
        <v>470000</v>
      </c>
      <c r="M5" s="16">
        <v>390000</v>
      </c>
      <c r="N5" s="13"/>
      <c r="O5" s="13"/>
      <c r="P5" s="13"/>
      <c r="Q5" s="13"/>
      <c r="R5" s="14">
        <v>30000</v>
      </c>
      <c r="S5" s="19">
        <f>M5+N5+O5+P5+Q5+R5</f>
        <v>420000</v>
      </c>
    </row>
    <row r="6" spans="1:19">
      <c r="A6" s="7" t="s">
        <v>37</v>
      </c>
      <c r="B6" s="8" t="s">
        <v>10</v>
      </c>
      <c r="C6" s="8" t="s">
        <v>25</v>
      </c>
      <c r="D6" s="8" t="s">
        <v>24</v>
      </c>
      <c r="E6" s="8" t="s">
        <v>2</v>
      </c>
      <c r="F6" s="8" t="s">
        <v>34</v>
      </c>
      <c r="G6" s="8" t="s">
        <v>29</v>
      </c>
      <c r="H6" s="8" t="s">
        <v>30</v>
      </c>
      <c r="I6" s="8" t="s">
        <v>31</v>
      </c>
      <c r="J6" s="8" t="s">
        <v>32</v>
      </c>
      <c r="K6" s="9" t="s">
        <v>33</v>
      </c>
      <c r="L6" s="17" t="s">
        <v>40</v>
      </c>
      <c r="M6" s="10" t="s">
        <v>35</v>
      </c>
      <c r="N6" s="8" t="s">
        <v>29</v>
      </c>
      <c r="O6" s="8" t="s">
        <v>30</v>
      </c>
      <c r="P6" s="8" t="s">
        <v>31</v>
      </c>
      <c r="Q6" s="8" t="s">
        <v>32</v>
      </c>
      <c r="R6" s="9" t="s">
        <v>33</v>
      </c>
      <c r="S6" s="17" t="s">
        <v>40</v>
      </c>
    </row>
    <row r="7" spans="1:19">
      <c r="A7" s="1514" t="s">
        <v>39</v>
      </c>
      <c r="B7" s="5" t="s">
        <v>26</v>
      </c>
      <c r="C7" s="5">
        <v>275000</v>
      </c>
      <c r="D7" s="5">
        <v>72000</v>
      </c>
      <c r="E7" s="25" t="s">
        <v>47</v>
      </c>
      <c r="F7" s="11">
        <v>300000</v>
      </c>
      <c r="G7" s="11"/>
      <c r="H7" s="11"/>
      <c r="I7" s="11"/>
      <c r="J7" s="11"/>
      <c r="K7" s="12"/>
      <c r="L7" s="18">
        <f>F7+G7+H7+I7+J7+K7</f>
        <v>300000</v>
      </c>
      <c r="M7" s="15">
        <v>300000</v>
      </c>
      <c r="N7" s="11"/>
      <c r="O7" s="11"/>
      <c r="P7" s="11"/>
      <c r="Q7" s="11"/>
      <c r="R7" s="12"/>
      <c r="S7" s="18">
        <f>M7+N7+O7+P7+Q7+R7</f>
        <v>300000</v>
      </c>
    </row>
    <row r="8" spans="1:19">
      <c r="A8" s="1514"/>
      <c r="B8" s="5" t="s">
        <v>22</v>
      </c>
      <c r="C8" s="5">
        <v>374000</v>
      </c>
      <c r="D8" s="5">
        <v>72000</v>
      </c>
      <c r="E8" s="25" t="s">
        <v>47</v>
      </c>
      <c r="F8" s="11">
        <v>300000</v>
      </c>
      <c r="G8" s="11"/>
      <c r="H8" s="11"/>
      <c r="I8" s="11"/>
      <c r="J8" s="11"/>
      <c r="K8" s="12"/>
      <c r="L8" s="18">
        <f>F8+G8+H8+I8+J8+K8</f>
        <v>300000</v>
      </c>
      <c r="M8" s="15">
        <v>300000</v>
      </c>
      <c r="N8" s="11"/>
      <c r="O8" s="11"/>
      <c r="P8" s="11"/>
      <c r="Q8" s="11"/>
      <c r="R8" s="12"/>
      <c r="S8" s="18">
        <f>M8+N8+O8+P8+Q8+R8</f>
        <v>300000</v>
      </c>
    </row>
    <row r="9" spans="1:19" ht="17.25" thickBot="1">
      <c r="A9" s="1515"/>
      <c r="B9" s="6" t="s">
        <v>23</v>
      </c>
      <c r="C9" s="6">
        <v>374000</v>
      </c>
      <c r="D9" s="6">
        <v>72000</v>
      </c>
      <c r="E9" s="25" t="s">
        <v>47</v>
      </c>
      <c r="F9" s="13"/>
      <c r="G9" s="13"/>
      <c r="H9" s="13"/>
      <c r="I9" s="13"/>
      <c r="J9" s="13"/>
      <c r="K9" s="14"/>
      <c r="L9" s="19">
        <f>F9+G9+H9+I9+J9+K9</f>
        <v>0</v>
      </c>
      <c r="M9" s="16"/>
      <c r="N9" s="13"/>
      <c r="O9" s="13"/>
      <c r="P9" s="13"/>
      <c r="Q9" s="13"/>
      <c r="R9" s="14"/>
      <c r="S9" s="19">
        <f>M9+N9+O9+P9+Q9+R9</f>
        <v>0</v>
      </c>
    </row>
    <row r="11" spans="1:19" ht="17.25" thickBot="1"/>
    <row r="12" spans="1:19" ht="17.25" thickBot="1">
      <c r="A12" s="1516" t="s">
        <v>45</v>
      </c>
      <c r="B12" s="1517"/>
      <c r="C12" s="1517"/>
      <c r="D12" s="1517"/>
      <c r="E12" s="1517"/>
      <c r="F12" s="1517"/>
      <c r="G12" s="1517"/>
      <c r="H12" s="1517"/>
      <c r="I12" s="1517"/>
      <c r="J12" s="1517"/>
      <c r="K12" s="1517"/>
      <c r="L12" s="1517"/>
      <c r="M12" s="1517"/>
      <c r="N12" s="1517"/>
      <c r="O12" s="1517"/>
      <c r="P12" s="1517"/>
      <c r="Q12" s="1517"/>
      <c r="R12" s="1517"/>
      <c r="S12" s="1518"/>
    </row>
    <row r="13" spans="1:19">
      <c r="A13" s="7" t="s">
        <v>37</v>
      </c>
      <c r="B13" s="8" t="s">
        <v>10</v>
      </c>
      <c r="C13" s="8" t="s">
        <v>25</v>
      </c>
      <c r="D13" s="8" t="s">
        <v>24</v>
      </c>
      <c r="E13" s="8" t="s">
        <v>2</v>
      </c>
      <c r="F13" s="8" t="s">
        <v>34</v>
      </c>
      <c r="G13" s="8" t="s">
        <v>29</v>
      </c>
      <c r="H13" s="8" t="s">
        <v>30</v>
      </c>
      <c r="I13" s="8" t="s">
        <v>31</v>
      </c>
      <c r="J13" s="8" t="s">
        <v>32</v>
      </c>
      <c r="K13" s="9" t="s">
        <v>33</v>
      </c>
      <c r="L13" s="17" t="s">
        <v>40</v>
      </c>
      <c r="M13" s="10" t="s">
        <v>35</v>
      </c>
      <c r="N13" s="8" t="s">
        <v>29</v>
      </c>
      <c r="O13" s="8" t="s">
        <v>30</v>
      </c>
      <c r="P13" s="8" t="s">
        <v>31</v>
      </c>
      <c r="Q13" s="8" t="s">
        <v>32</v>
      </c>
      <c r="R13" s="9" t="s">
        <v>33</v>
      </c>
      <c r="S13" s="17" t="s">
        <v>40</v>
      </c>
    </row>
    <row r="14" spans="1:19">
      <c r="A14" s="1514" t="s">
        <v>41</v>
      </c>
      <c r="B14" s="5" t="s">
        <v>26</v>
      </c>
      <c r="C14" s="5">
        <v>275000</v>
      </c>
      <c r="D14" s="5">
        <v>198000</v>
      </c>
      <c r="E14" s="20" t="s">
        <v>46</v>
      </c>
      <c r="F14" s="11">
        <v>290000</v>
      </c>
      <c r="G14" s="11">
        <v>100000</v>
      </c>
      <c r="H14" s="11"/>
      <c r="I14" s="11"/>
      <c r="J14" s="11"/>
      <c r="K14" s="12">
        <v>50000</v>
      </c>
      <c r="L14" s="18">
        <f>F14+G14+H14+I14+J14+K14</f>
        <v>440000</v>
      </c>
      <c r="M14" s="15">
        <v>140000</v>
      </c>
      <c r="N14" s="11">
        <v>100000</v>
      </c>
      <c r="O14" s="11"/>
      <c r="P14" s="11"/>
      <c r="Q14" s="11"/>
      <c r="R14" s="12">
        <v>50000</v>
      </c>
      <c r="S14" s="18">
        <f>M14+N14+O14+P14+Q14+R14</f>
        <v>290000</v>
      </c>
    </row>
    <row r="15" spans="1:19">
      <c r="A15" s="1514"/>
      <c r="B15" s="5" t="s">
        <v>22</v>
      </c>
      <c r="C15" s="5">
        <v>374000</v>
      </c>
      <c r="D15" s="5">
        <v>52000</v>
      </c>
      <c r="E15" s="25" t="s">
        <v>47</v>
      </c>
      <c r="F15" s="11">
        <v>240000</v>
      </c>
      <c r="G15" s="11">
        <v>100000</v>
      </c>
      <c r="H15" s="11"/>
      <c r="I15" s="11"/>
      <c r="J15" s="11"/>
      <c r="K15" s="12">
        <v>50000</v>
      </c>
      <c r="L15" s="18">
        <f>F15+G15+H15+I15+J15+K15</f>
        <v>390000</v>
      </c>
      <c r="M15" s="15">
        <v>140000</v>
      </c>
      <c r="N15" s="11">
        <v>100000</v>
      </c>
      <c r="O15" s="11"/>
      <c r="P15" s="11"/>
      <c r="Q15" s="11"/>
      <c r="R15" s="12">
        <v>50000</v>
      </c>
      <c r="S15" s="18">
        <f>M15+N15+O15+P15+Q15+R15</f>
        <v>290000</v>
      </c>
    </row>
    <row r="16" spans="1:19" ht="17.25" thickBot="1">
      <c r="A16" s="1515"/>
      <c r="B16" s="6" t="s">
        <v>27</v>
      </c>
      <c r="C16" s="6">
        <v>227700</v>
      </c>
      <c r="D16" s="6">
        <v>176000</v>
      </c>
      <c r="E16" s="20" t="s">
        <v>46</v>
      </c>
      <c r="F16" s="13">
        <v>120000</v>
      </c>
      <c r="G16" s="13"/>
      <c r="H16" s="13"/>
      <c r="I16" s="13"/>
      <c r="J16" s="13"/>
      <c r="K16" s="14">
        <v>50000</v>
      </c>
      <c r="L16" s="19">
        <f>F16+G16+H16+I16+J16+K16</f>
        <v>170000</v>
      </c>
      <c r="M16" s="13">
        <v>120000</v>
      </c>
      <c r="N16" s="13"/>
      <c r="O16" s="13"/>
      <c r="P16" s="13"/>
      <c r="Q16" s="13"/>
      <c r="R16" s="14">
        <v>50000</v>
      </c>
      <c r="S16" s="19">
        <f>M16+N16+O16+P16+Q16+R16</f>
        <v>170000</v>
      </c>
    </row>
    <row r="17" spans="1:19">
      <c r="A17" s="7" t="s">
        <v>37</v>
      </c>
      <c r="B17" s="8" t="s">
        <v>10</v>
      </c>
      <c r="C17" s="8" t="s">
        <v>25</v>
      </c>
      <c r="D17" s="8" t="s">
        <v>24</v>
      </c>
      <c r="E17" s="8" t="s">
        <v>2</v>
      </c>
      <c r="F17" s="8" t="s">
        <v>34</v>
      </c>
      <c r="G17" s="8" t="s">
        <v>29</v>
      </c>
      <c r="H17" s="8" t="s">
        <v>30</v>
      </c>
      <c r="I17" s="8" t="s">
        <v>31</v>
      </c>
      <c r="J17" s="8" t="s">
        <v>32</v>
      </c>
      <c r="K17" s="9" t="s">
        <v>33</v>
      </c>
      <c r="L17" s="17" t="s">
        <v>40</v>
      </c>
      <c r="M17" s="10" t="s">
        <v>35</v>
      </c>
      <c r="N17" s="8" t="s">
        <v>29</v>
      </c>
      <c r="O17" s="8" t="s">
        <v>30</v>
      </c>
      <c r="P17" s="8" t="s">
        <v>31</v>
      </c>
      <c r="Q17" s="8" t="s">
        <v>32</v>
      </c>
      <c r="R17" s="9" t="s">
        <v>33</v>
      </c>
      <c r="S17" s="17" t="s">
        <v>40</v>
      </c>
    </row>
    <row r="18" spans="1:19">
      <c r="A18" s="1514" t="s">
        <v>42</v>
      </c>
      <c r="B18" s="5" t="s">
        <v>26</v>
      </c>
      <c r="C18" s="5">
        <v>275000</v>
      </c>
      <c r="D18" s="5">
        <v>198000</v>
      </c>
      <c r="E18" s="20" t="s">
        <v>46</v>
      </c>
      <c r="F18" s="11">
        <v>200000</v>
      </c>
      <c r="G18" s="11"/>
      <c r="H18" s="11"/>
      <c r="I18" s="11"/>
      <c r="J18" s="11"/>
      <c r="K18" s="12"/>
      <c r="L18" s="18">
        <f>F18+G18+H18+I18+J18+K18</f>
        <v>200000</v>
      </c>
      <c r="M18" s="15">
        <v>130000</v>
      </c>
      <c r="N18" s="11"/>
      <c r="O18" s="11"/>
      <c r="P18" s="11"/>
      <c r="Q18" s="11"/>
      <c r="R18" s="12"/>
      <c r="S18" s="18">
        <f>M18+N18+O18+P18+Q18+R18</f>
        <v>130000</v>
      </c>
    </row>
    <row r="19" spans="1:19" ht="17.25" thickBot="1">
      <c r="A19" s="1514"/>
      <c r="B19" s="5" t="s">
        <v>22</v>
      </c>
      <c r="C19" s="5">
        <v>374000</v>
      </c>
      <c r="D19" s="5">
        <v>52000</v>
      </c>
      <c r="E19" s="25" t="s">
        <v>47</v>
      </c>
      <c r="F19" s="11">
        <v>230000</v>
      </c>
      <c r="G19" s="11" t="s">
        <v>49</v>
      </c>
      <c r="H19" s="11"/>
      <c r="I19" s="11"/>
      <c r="J19" s="11"/>
      <c r="K19" s="12"/>
      <c r="L19" s="19" t="e">
        <f>F19+G19+H19+I19+J19+K19</f>
        <v>#VALUE!</v>
      </c>
      <c r="M19" s="15">
        <v>150000</v>
      </c>
      <c r="N19" s="11"/>
      <c r="O19" s="11"/>
      <c r="P19" s="11"/>
      <c r="Q19" s="11"/>
      <c r="R19" s="12"/>
      <c r="S19" s="18">
        <f>M19+N19+O19+P19+Q19+R19</f>
        <v>150000</v>
      </c>
    </row>
    <row r="20" spans="1:19" ht="17.25" thickBot="1">
      <c r="A20" s="1515"/>
      <c r="B20" s="6" t="s">
        <v>27</v>
      </c>
      <c r="C20" s="6">
        <v>374000</v>
      </c>
      <c r="D20" s="6">
        <v>176000</v>
      </c>
      <c r="E20" s="20" t="s">
        <v>46</v>
      </c>
      <c r="F20" s="13"/>
      <c r="G20" s="13"/>
      <c r="H20" s="13"/>
      <c r="I20" s="13"/>
      <c r="J20" s="13"/>
      <c r="K20" s="14"/>
      <c r="L20" s="19">
        <f>F20+G20+H20+I20+J20+K20</f>
        <v>0</v>
      </c>
      <c r="M20" s="16"/>
      <c r="N20" s="13"/>
      <c r="O20" s="13"/>
      <c r="P20" s="13"/>
      <c r="Q20" s="13"/>
      <c r="R20" s="14"/>
      <c r="S20" s="19">
        <f>M20+N20+O20+P20+Q20+R20</f>
        <v>0</v>
      </c>
    </row>
    <row r="22" spans="1:19" ht="17.25" thickBot="1"/>
    <row r="23" spans="1:19" ht="17.25" thickBot="1">
      <c r="A23" s="1516" t="s">
        <v>44</v>
      </c>
      <c r="B23" s="1517"/>
      <c r="C23" s="1517"/>
      <c r="D23" s="1517"/>
      <c r="E23" s="1517"/>
      <c r="F23" s="1517"/>
      <c r="G23" s="1517"/>
      <c r="H23" s="1517"/>
      <c r="I23" s="1517"/>
      <c r="J23" s="1517"/>
      <c r="K23" s="1517"/>
      <c r="L23" s="1517"/>
      <c r="M23" s="1517"/>
      <c r="N23" s="1517"/>
      <c r="O23" s="1517"/>
      <c r="P23" s="1517"/>
      <c r="Q23" s="1517"/>
      <c r="R23" s="1517"/>
      <c r="S23" s="1518"/>
    </row>
    <row r="24" spans="1:19">
      <c r="A24" s="7" t="s">
        <v>37</v>
      </c>
      <c r="B24" s="8" t="s">
        <v>10</v>
      </c>
      <c r="C24" s="8" t="s">
        <v>25</v>
      </c>
      <c r="D24" s="8" t="s">
        <v>24</v>
      </c>
      <c r="E24" s="8" t="s">
        <v>2</v>
      </c>
      <c r="F24" s="8" t="s">
        <v>34</v>
      </c>
      <c r="G24" s="8" t="s">
        <v>29</v>
      </c>
      <c r="H24" s="8" t="s">
        <v>30</v>
      </c>
      <c r="I24" s="8" t="s">
        <v>31</v>
      </c>
      <c r="J24" s="8" t="s">
        <v>32</v>
      </c>
      <c r="K24" s="9" t="s">
        <v>33</v>
      </c>
      <c r="L24" s="17" t="s">
        <v>40</v>
      </c>
      <c r="M24" s="10" t="s">
        <v>35</v>
      </c>
      <c r="N24" s="8" t="s">
        <v>29</v>
      </c>
      <c r="O24" s="8" t="s">
        <v>30</v>
      </c>
      <c r="P24" s="8" t="s">
        <v>31</v>
      </c>
      <c r="Q24" s="8" t="s">
        <v>32</v>
      </c>
      <c r="R24" s="9" t="s">
        <v>33</v>
      </c>
      <c r="S24" s="17" t="s">
        <v>40</v>
      </c>
    </row>
    <row r="25" spans="1:19">
      <c r="A25" s="1520" t="s">
        <v>43</v>
      </c>
      <c r="B25" s="5" t="s">
        <v>26</v>
      </c>
      <c r="C25" s="5">
        <v>275000</v>
      </c>
      <c r="D25" s="5">
        <v>197000</v>
      </c>
      <c r="E25" s="20" t="s">
        <v>46</v>
      </c>
      <c r="F25" s="11">
        <v>50000</v>
      </c>
      <c r="G25" s="11">
        <v>120000</v>
      </c>
      <c r="H25" s="11">
        <v>100000</v>
      </c>
      <c r="I25" s="11">
        <v>50000</v>
      </c>
      <c r="J25" s="11"/>
      <c r="K25" s="12">
        <v>70000</v>
      </c>
      <c r="L25" s="18">
        <f>F25+G25+H25+I25+J25+K25</f>
        <v>390000</v>
      </c>
      <c r="M25" s="15">
        <v>10000</v>
      </c>
      <c r="N25" s="11">
        <v>120000</v>
      </c>
      <c r="O25" s="11">
        <v>70000</v>
      </c>
      <c r="P25" s="11"/>
      <c r="Q25" s="11"/>
      <c r="R25" s="12">
        <v>70000</v>
      </c>
      <c r="S25" s="18">
        <f>M25+N25+O25+P25+Q25+R25</f>
        <v>270000</v>
      </c>
    </row>
    <row r="26" spans="1:19">
      <c r="A26" s="1521"/>
      <c r="B26" s="5" t="s">
        <v>22</v>
      </c>
      <c r="C26" s="5">
        <v>374000</v>
      </c>
      <c r="D26" s="5">
        <v>197000</v>
      </c>
      <c r="E26" s="20" t="s">
        <v>46</v>
      </c>
      <c r="F26" s="11">
        <v>140000</v>
      </c>
      <c r="G26" s="11">
        <v>30000</v>
      </c>
      <c r="H26" s="11">
        <v>100000</v>
      </c>
      <c r="I26" s="11">
        <v>50000</v>
      </c>
      <c r="J26" s="11"/>
      <c r="K26" s="12">
        <v>70000</v>
      </c>
      <c r="L26" s="18">
        <f>F26+G26+H26+I26+J26+K26</f>
        <v>390000</v>
      </c>
      <c r="M26" s="15">
        <v>130000</v>
      </c>
      <c r="N26" s="11">
        <v>30000</v>
      </c>
      <c r="O26" s="11">
        <v>70000</v>
      </c>
      <c r="P26" s="11"/>
      <c r="Q26" s="11"/>
      <c r="R26" s="12">
        <v>70000</v>
      </c>
      <c r="S26" s="18">
        <f>M26+N26+O26+P26+Q26+R26</f>
        <v>300000</v>
      </c>
    </row>
    <row r="27" spans="1:19">
      <c r="A27" s="1521"/>
      <c r="B27" s="5" t="s">
        <v>28</v>
      </c>
      <c r="C27" s="5">
        <v>251900</v>
      </c>
      <c r="D27" s="5">
        <v>220000</v>
      </c>
      <c r="E27" s="20" t="s">
        <v>46</v>
      </c>
      <c r="F27" s="11">
        <v>50000</v>
      </c>
      <c r="G27" s="11">
        <v>120000</v>
      </c>
      <c r="H27" s="11">
        <v>100000</v>
      </c>
      <c r="I27" s="11">
        <v>50000</v>
      </c>
      <c r="J27" s="11"/>
      <c r="K27" s="12">
        <v>70000</v>
      </c>
      <c r="L27" s="18">
        <f>F27+G27+H27+I27+J27+K27</f>
        <v>390000</v>
      </c>
      <c r="M27" s="15">
        <v>10000</v>
      </c>
      <c r="N27" s="11">
        <v>60000</v>
      </c>
      <c r="O27" s="11">
        <v>70000</v>
      </c>
      <c r="P27" s="11"/>
      <c r="Q27" s="11"/>
      <c r="R27" s="12">
        <v>70000</v>
      </c>
      <c r="S27" s="18">
        <f>M27+N27+O27+P27+Q27+R27</f>
        <v>210000</v>
      </c>
    </row>
    <row r="28" spans="1:19" ht="17.25" thickBot="1">
      <c r="A28" s="1522"/>
      <c r="B28" s="21" t="s">
        <v>48</v>
      </c>
      <c r="C28" s="21">
        <v>539000</v>
      </c>
      <c r="D28" s="21">
        <v>196000</v>
      </c>
      <c r="E28" s="20" t="s">
        <v>46</v>
      </c>
      <c r="F28" s="22">
        <v>150000</v>
      </c>
      <c r="G28" s="22"/>
      <c r="H28" s="11">
        <v>100000</v>
      </c>
      <c r="I28" s="22">
        <v>50000</v>
      </c>
      <c r="J28" s="22"/>
      <c r="K28" s="23">
        <v>70000</v>
      </c>
      <c r="L28" s="18">
        <f>F28+G28+H28+I28+J28+K28</f>
        <v>370000</v>
      </c>
      <c r="M28" s="24">
        <v>90000</v>
      </c>
      <c r="N28" s="22"/>
      <c r="O28" s="11">
        <v>70000</v>
      </c>
      <c r="P28" s="22"/>
      <c r="Q28" s="22"/>
      <c r="R28" s="23">
        <v>70000</v>
      </c>
      <c r="S28" s="18">
        <f>M28+N28+O28+P28+Q28+R28</f>
        <v>230000</v>
      </c>
    </row>
    <row r="29" spans="1:19">
      <c r="A29" s="7" t="s">
        <v>37</v>
      </c>
      <c r="B29" s="8" t="s">
        <v>10</v>
      </c>
      <c r="C29" s="8" t="s">
        <v>25</v>
      </c>
      <c r="D29" s="8" t="s">
        <v>24</v>
      </c>
      <c r="E29" s="8" t="s">
        <v>2</v>
      </c>
      <c r="F29" s="8" t="s">
        <v>34</v>
      </c>
      <c r="G29" s="8" t="s">
        <v>29</v>
      </c>
      <c r="H29" s="8" t="s">
        <v>30</v>
      </c>
      <c r="I29" s="8" t="s">
        <v>31</v>
      </c>
      <c r="J29" s="8" t="s">
        <v>32</v>
      </c>
      <c r="K29" s="9" t="s">
        <v>33</v>
      </c>
      <c r="L29" s="17" t="s">
        <v>40</v>
      </c>
      <c r="M29" s="10" t="s">
        <v>35</v>
      </c>
      <c r="N29" s="8" t="s">
        <v>29</v>
      </c>
      <c r="O29" s="8" t="s">
        <v>30</v>
      </c>
      <c r="P29" s="8" t="s">
        <v>31</v>
      </c>
      <c r="Q29" s="8" t="s">
        <v>32</v>
      </c>
      <c r="R29" s="9" t="s">
        <v>33</v>
      </c>
      <c r="S29" s="17" t="s">
        <v>40</v>
      </c>
    </row>
    <row r="30" spans="1:19">
      <c r="A30" s="1514"/>
      <c r="B30" s="5"/>
      <c r="C30" s="5"/>
      <c r="D30" s="5"/>
      <c r="E30" s="5"/>
      <c r="F30" s="11"/>
      <c r="G30" s="11"/>
      <c r="H30" s="11"/>
      <c r="I30" s="11"/>
      <c r="J30" s="11"/>
      <c r="K30" s="12"/>
      <c r="L30" s="18">
        <f>F30+G30+H30+I30+J30+K30</f>
        <v>0</v>
      </c>
      <c r="M30" s="15"/>
      <c r="N30" s="11"/>
      <c r="O30" s="11"/>
      <c r="P30" s="11"/>
      <c r="Q30" s="11"/>
      <c r="R30" s="12"/>
      <c r="S30" s="18">
        <f>M30+N30+O30+P30+Q30+R30</f>
        <v>0</v>
      </c>
    </row>
    <row r="31" spans="1:19">
      <c r="A31" s="1514"/>
      <c r="B31" s="5"/>
      <c r="C31" s="5"/>
      <c r="D31" s="5"/>
      <c r="E31" s="5"/>
      <c r="F31" s="11"/>
      <c r="G31" s="11"/>
      <c r="H31" s="11"/>
      <c r="I31" s="11"/>
      <c r="J31" s="11"/>
      <c r="K31" s="12"/>
      <c r="L31" s="18">
        <f>F31+G31+H31+I31+J31+K31</f>
        <v>0</v>
      </c>
      <c r="M31" s="15"/>
      <c r="N31" s="11"/>
      <c r="O31" s="11"/>
      <c r="P31" s="11"/>
      <c r="Q31" s="11"/>
      <c r="R31" s="12"/>
      <c r="S31" s="18">
        <f>M31+N31+O31+P31+Q31+R31</f>
        <v>0</v>
      </c>
    </row>
    <row r="32" spans="1:19">
      <c r="A32" s="1519"/>
      <c r="B32" s="21"/>
      <c r="C32" s="21"/>
      <c r="D32" s="21"/>
      <c r="E32" s="21"/>
      <c r="F32" s="22"/>
      <c r="G32" s="22"/>
      <c r="H32" s="22"/>
      <c r="I32" s="22"/>
      <c r="J32" s="22"/>
      <c r="K32" s="23"/>
      <c r="L32" s="18">
        <f>F32+G32+H32+I32+J32+K32</f>
        <v>0</v>
      </c>
      <c r="M32" s="24"/>
      <c r="N32" s="22"/>
      <c r="O32" s="22"/>
      <c r="P32" s="22"/>
      <c r="Q32" s="22"/>
      <c r="R32" s="23"/>
      <c r="S32" s="18">
        <f>M32+N32+O32+P32+Q32+R32</f>
        <v>0</v>
      </c>
    </row>
    <row r="33" spans="1:19" ht="17.25" thickBot="1">
      <c r="A33" s="1515"/>
      <c r="B33" s="6"/>
      <c r="C33" s="6"/>
      <c r="D33" s="6"/>
      <c r="E33" s="6"/>
      <c r="F33" s="13"/>
      <c r="G33" s="13"/>
      <c r="H33" s="13"/>
      <c r="I33" s="13"/>
      <c r="J33" s="13"/>
      <c r="K33" s="14"/>
      <c r="L33" s="19">
        <f>F33+G33+H33+I33+J33+K33</f>
        <v>0</v>
      </c>
      <c r="M33" s="16"/>
      <c r="N33" s="13"/>
      <c r="O33" s="13"/>
      <c r="P33" s="13"/>
      <c r="Q33" s="13"/>
      <c r="R33" s="14"/>
      <c r="S33" s="19">
        <f>M33+N33+O33+P33+Q33+R33</f>
        <v>0</v>
      </c>
    </row>
  </sheetData>
  <mergeCells count="9">
    <mergeCell ref="A18:A20"/>
    <mergeCell ref="A23:S23"/>
    <mergeCell ref="A30:A33"/>
    <mergeCell ref="A25:A28"/>
    <mergeCell ref="A1:S1"/>
    <mergeCell ref="A3:A5"/>
    <mergeCell ref="A7:A9"/>
    <mergeCell ref="A12:S12"/>
    <mergeCell ref="A14:A16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N23"/>
  <sheetViews>
    <sheetView workbookViewId="0">
      <selection activeCell="O32" sqref="O32"/>
    </sheetView>
  </sheetViews>
  <sheetFormatPr defaultRowHeight="16.5"/>
  <cols>
    <col min="2" max="4" width="10.875" style="325" bestFit="1" customWidth="1"/>
  </cols>
  <sheetData>
    <row r="4" spans="1:4">
      <c r="B4" s="325" t="s">
        <v>283</v>
      </c>
      <c r="C4" s="325" t="s">
        <v>288</v>
      </c>
      <c r="D4" s="325" t="s">
        <v>293</v>
      </c>
    </row>
    <row r="5" spans="1:4">
      <c r="A5" t="s">
        <v>284</v>
      </c>
      <c r="B5" s="325">
        <v>2379300</v>
      </c>
      <c r="C5" s="325">
        <v>2366430</v>
      </c>
      <c r="D5" s="325">
        <v>2433120</v>
      </c>
    </row>
    <row r="6" spans="1:4">
      <c r="A6" t="s">
        <v>285</v>
      </c>
      <c r="B6" s="325">
        <v>50400</v>
      </c>
      <c r="D6" s="325">
        <v>172750</v>
      </c>
    </row>
    <row r="7" spans="1:4">
      <c r="A7" t="s">
        <v>286</v>
      </c>
      <c r="B7" s="325">
        <v>69867</v>
      </c>
      <c r="C7" s="325">
        <v>94660</v>
      </c>
    </row>
    <row r="9" spans="1:4">
      <c r="A9" t="s">
        <v>289</v>
      </c>
      <c r="C9" s="325">
        <v>22717</v>
      </c>
    </row>
    <row r="10" spans="1:4">
      <c r="A10" t="s">
        <v>290</v>
      </c>
      <c r="C10" s="325">
        <v>20000</v>
      </c>
    </row>
    <row r="13" spans="1:4">
      <c r="A13" t="s">
        <v>287</v>
      </c>
      <c r="B13" s="325" t="s">
        <v>291</v>
      </c>
      <c r="C13" s="325" t="s">
        <v>292</v>
      </c>
    </row>
    <row r="17" spans="2:14">
      <c r="B17" s="325">
        <f>B5-B6-B7-B9-B10</f>
        <v>2259033</v>
      </c>
      <c r="C17" s="325">
        <f>C5-C6-C7-C9-C10</f>
        <v>2229053</v>
      </c>
      <c r="D17" s="325">
        <f>D5-D6-D7-D9-D10</f>
        <v>2260370</v>
      </c>
    </row>
    <row r="21" spans="2:14">
      <c r="M21">
        <v>20</v>
      </c>
      <c r="N21">
        <v>16</v>
      </c>
    </row>
    <row r="23" spans="2:14">
      <c r="M23">
        <v>42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I17"/>
  <sheetViews>
    <sheetView workbookViewId="0">
      <selection activeCell="C6" sqref="C6:I17"/>
    </sheetView>
  </sheetViews>
  <sheetFormatPr defaultRowHeight="16.5"/>
  <cols>
    <col min="3" max="3" width="13" bestFit="1" customWidth="1"/>
  </cols>
  <sheetData>
    <row r="5" spans="3:9" ht="17.25" thickBot="1"/>
    <row r="6" spans="3:9">
      <c r="C6" s="723"/>
      <c r="D6" s="718" t="s">
        <v>745</v>
      </c>
      <c r="E6" s="719"/>
      <c r="F6" s="718" t="s">
        <v>746</v>
      </c>
      <c r="G6" s="719"/>
      <c r="H6" s="718" t="s">
        <v>747</v>
      </c>
      <c r="I6" s="719"/>
    </row>
    <row r="7" spans="3:9">
      <c r="C7" s="724"/>
      <c r="D7" s="365" t="s">
        <v>141</v>
      </c>
      <c r="E7" s="720" t="s">
        <v>748</v>
      </c>
      <c r="F7" s="365" t="s">
        <v>141</v>
      </c>
      <c r="G7" s="720" t="s">
        <v>748</v>
      </c>
      <c r="H7" s="365" t="s">
        <v>141</v>
      </c>
      <c r="I7" s="720" t="s">
        <v>748</v>
      </c>
    </row>
    <row r="8" spans="3:9">
      <c r="C8" s="724" t="s">
        <v>749</v>
      </c>
      <c r="D8" s="365">
        <v>43</v>
      </c>
      <c r="E8" s="720">
        <v>32</v>
      </c>
      <c r="F8" s="365">
        <v>66</v>
      </c>
      <c r="G8" s="720">
        <v>56</v>
      </c>
      <c r="H8" s="365">
        <v>53</v>
      </c>
      <c r="I8" s="720">
        <v>40</v>
      </c>
    </row>
    <row r="9" spans="3:9">
      <c r="C9" s="724" t="s">
        <v>757</v>
      </c>
      <c r="D9" s="365">
        <v>5</v>
      </c>
      <c r="E9" s="720">
        <v>3</v>
      </c>
      <c r="F9" s="365">
        <v>0</v>
      </c>
      <c r="G9" s="720">
        <v>0</v>
      </c>
      <c r="H9" s="365">
        <v>5</v>
      </c>
      <c r="I9" s="720">
        <v>3</v>
      </c>
    </row>
    <row r="10" spans="3:9">
      <c r="C10" s="724" t="s">
        <v>750</v>
      </c>
      <c r="D10" s="365">
        <v>6</v>
      </c>
      <c r="E10" s="720">
        <v>6</v>
      </c>
      <c r="F10" s="365">
        <v>0</v>
      </c>
      <c r="G10" s="720">
        <v>0</v>
      </c>
      <c r="H10" s="365">
        <v>6</v>
      </c>
      <c r="I10" s="720">
        <v>6</v>
      </c>
    </row>
    <row r="11" spans="3:9">
      <c r="C11" s="724" t="s">
        <v>751</v>
      </c>
      <c r="D11" s="365">
        <v>5</v>
      </c>
      <c r="E11" s="720">
        <v>5</v>
      </c>
      <c r="F11" s="365">
        <v>1</v>
      </c>
      <c r="G11" s="720">
        <v>1</v>
      </c>
      <c r="H11" s="365">
        <v>1</v>
      </c>
      <c r="I11" s="720">
        <v>1</v>
      </c>
    </row>
    <row r="12" spans="3:9">
      <c r="C12" s="724" t="s">
        <v>752</v>
      </c>
      <c r="D12" s="365">
        <v>3</v>
      </c>
      <c r="E12" s="720">
        <v>3</v>
      </c>
      <c r="F12" s="365">
        <v>0</v>
      </c>
      <c r="G12" s="720">
        <v>0</v>
      </c>
      <c r="H12" s="365">
        <v>3</v>
      </c>
      <c r="I12" s="720">
        <v>3</v>
      </c>
    </row>
    <row r="13" spans="3:9">
      <c r="C13" s="724" t="s">
        <v>753</v>
      </c>
      <c r="D13" s="365">
        <v>-1</v>
      </c>
      <c r="E13" s="720">
        <v>-1</v>
      </c>
      <c r="F13" s="365">
        <v>0</v>
      </c>
      <c r="G13" s="720">
        <v>0</v>
      </c>
      <c r="H13" s="365">
        <v>0</v>
      </c>
      <c r="I13" s="720">
        <v>0</v>
      </c>
    </row>
    <row r="14" spans="3:9">
      <c r="C14" s="724" t="s">
        <v>754</v>
      </c>
      <c r="D14" s="365">
        <v>5</v>
      </c>
      <c r="E14" s="720"/>
      <c r="F14" s="365">
        <v>0</v>
      </c>
      <c r="G14" s="720">
        <v>0</v>
      </c>
      <c r="H14" s="365">
        <v>5</v>
      </c>
      <c r="I14" s="720">
        <v>5</v>
      </c>
    </row>
    <row r="15" spans="3:9">
      <c r="C15" s="724" t="s">
        <v>755</v>
      </c>
      <c r="D15" s="365">
        <v>5</v>
      </c>
      <c r="E15" s="720">
        <v>5</v>
      </c>
      <c r="F15" s="365">
        <v>0</v>
      </c>
      <c r="G15" s="720">
        <v>0</v>
      </c>
      <c r="H15" s="365"/>
      <c r="I15" s="720"/>
    </row>
    <row r="16" spans="3:9">
      <c r="C16" s="724" t="s">
        <v>756</v>
      </c>
      <c r="D16" s="365">
        <v>2</v>
      </c>
      <c r="E16" s="720">
        <v>5</v>
      </c>
      <c r="F16" s="365">
        <v>0</v>
      </c>
      <c r="G16" s="720">
        <v>0</v>
      </c>
      <c r="H16" s="365"/>
      <c r="I16" s="720"/>
    </row>
    <row r="17" spans="3:9" ht="17.25" thickBot="1">
      <c r="C17" s="564" t="s">
        <v>40</v>
      </c>
      <c r="D17" s="721">
        <f t="shared" ref="D17:I17" si="0">SUM(D8:D16)</f>
        <v>73</v>
      </c>
      <c r="E17" s="722">
        <f t="shared" si="0"/>
        <v>58</v>
      </c>
      <c r="F17" s="721">
        <f t="shared" si="0"/>
        <v>67</v>
      </c>
      <c r="G17" s="722">
        <f t="shared" si="0"/>
        <v>57</v>
      </c>
      <c r="H17" s="721">
        <f t="shared" si="0"/>
        <v>73</v>
      </c>
      <c r="I17" s="722">
        <f t="shared" si="0"/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이름이 지정된 범위</vt:lpstr>
      </vt:variant>
      <vt:variant>
        <vt:i4>1</vt:i4>
      </vt:variant>
    </vt:vector>
  </HeadingPairs>
  <TitlesOfParts>
    <vt:vector size="19" baseType="lpstr">
      <vt:lpstr>SK 제외 그림 게시용</vt:lpstr>
      <vt:lpstr>그림 게시용</vt:lpstr>
      <vt:lpstr>게시용</vt:lpstr>
      <vt:lpstr>입력용</vt:lpstr>
      <vt:lpstr>SK합산단가입력</vt:lpstr>
      <vt:lpstr>KT 합산단가입력</vt:lpstr>
      <vt:lpstr>LG 합산단가입력</vt:lpstr>
      <vt:lpstr>키즈폰 (2)</vt:lpstr>
      <vt:lpstr>포함사항공지</vt:lpstr>
      <vt:lpstr>LG유선비교</vt:lpstr>
      <vt:lpstr>특가</vt:lpstr>
      <vt:lpstr>버디저가</vt:lpstr>
      <vt:lpstr>업로드용</vt:lpstr>
      <vt:lpstr>모델이미지</vt:lpstr>
      <vt:lpstr>단가표 기타이미지</vt:lpstr>
      <vt:lpstr>Sheet2</vt:lpstr>
      <vt:lpstr>Sheet3</vt:lpstr>
      <vt:lpstr>S26 LG</vt:lpstr>
      <vt:lpstr>포함사항공지!Print_Area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</cp:lastModifiedBy>
  <cp:lastPrinted>2025-09-21T03:35:16Z</cp:lastPrinted>
  <dcterms:created xsi:type="dcterms:W3CDTF">2020-12-08T06:22:53Z</dcterms:created>
  <dcterms:modified xsi:type="dcterms:W3CDTF">2026-03-14T08:55:12Z</dcterms:modified>
</cp:coreProperties>
</file>