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 Library\Documents\oCam\물실\"/>
    </mc:Choice>
  </mc:AlternateContent>
  <xr:revisionPtr revIDLastSave="0" documentId="13_ncr:1_{BA7C4EAE-1BA1-4888-9D5A-0C82D72849ED}" xr6:coauthVersionLast="47" xr6:coauthVersionMax="47" xr10:uidLastSave="{00000000-0000-0000-0000-000000000000}"/>
  <bookViews>
    <workbookView xWindow="3120" yWindow="0" windowWidth="15915" windowHeight="10920" xr2:uid="{8D0CE710-984A-4475-A5EB-7DC6C2A8E5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A30" i="1"/>
  <c r="D30" i="1" s="1"/>
  <c r="E30" i="1" s="1"/>
  <c r="D26" i="1"/>
  <c r="D27" i="1"/>
  <c r="D28" i="1"/>
  <c r="D29" i="1"/>
  <c r="D25" i="1"/>
  <c r="A26" i="1"/>
  <c r="A27" i="1"/>
  <c r="A28" i="1"/>
  <c r="A29" i="1"/>
  <c r="A25" i="1"/>
  <c r="G26" i="1"/>
  <c r="G27" i="1"/>
  <c r="I24" i="1" l="1"/>
  <c r="I25" i="1"/>
  <c r="G30" i="1"/>
  <c r="F30" i="1"/>
  <c r="I27" i="1" s="1"/>
  <c r="G29" i="1"/>
  <c r="G28" i="1"/>
  <c r="G25" i="1"/>
  <c r="I28" i="1" s="1"/>
  <c r="E25" i="1"/>
  <c r="E26" i="1"/>
  <c r="E27" i="1"/>
  <c r="E29" i="1"/>
  <c r="F25" i="1"/>
  <c r="F26" i="1"/>
  <c r="F27" i="1"/>
  <c r="F28" i="1"/>
  <c r="F29" i="1"/>
  <c r="E28" i="1" l="1"/>
  <c r="I26" i="1" s="1"/>
  <c r="I29" i="1" l="1"/>
  <c r="C35" i="1" s="1"/>
  <c r="I30" i="1"/>
  <c r="I32" i="1" l="1"/>
  <c r="B28" i="1"/>
  <c r="B27" i="1"/>
  <c r="B30" i="1"/>
  <c r="B26" i="1"/>
  <c r="B29" i="1"/>
  <c r="B25" i="1"/>
  <c r="I31" i="1"/>
  <c r="Q38" i="1" l="1"/>
  <c r="Q39" i="1"/>
  <c r="Q40" i="1"/>
  <c r="Q41" i="1"/>
  <c r="Q42" i="1"/>
  <c r="Q43" i="1"/>
  <c r="Q44" i="1"/>
  <c r="Q45" i="1"/>
  <c r="Q46" i="1"/>
  <c r="Q47" i="1"/>
  <c r="Q48" i="1"/>
  <c r="Q49" i="1"/>
  <c r="Q50" i="1"/>
  <c r="Q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37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P24" i="1"/>
  <c r="O24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P11" i="1"/>
  <c r="O11" i="1"/>
  <c r="U3" i="1"/>
  <c r="V3" i="1"/>
  <c r="W3" i="1"/>
  <c r="X3" i="1"/>
  <c r="Y3" i="1"/>
  <c r="Z3" i="1"/>
  <c r="AA3" i="1"/>
  <c r="AB3" i="1"/>
  <c r="AC3" i="1"/>
  <c r="T3" i="1"/>
  <c r="AB2" i="1"/>
  <c r="AC2" i="1"/>
  <c r="U2" i="1"/>
  <c r="V2" i="1"/>
  <c r="W2" i="1"/>
  <c r="X2" i="1"/>
  <c r="Y2" i="1"/>
  <c r="Z2" i="1"/>
  <c r="AA2" i="1"/>
  <c r="T2" i="1"/>
  <c r="S7" i="1"/>
  <c r="AC4" i="1" s="1"/>
  <c r="R7" i="1"/>
  <c r="AB4" i="1" s="1"/>
  <c r="Q7" i="1"/>
  <c r="AA4" i="1" s="1"/>
  <c r="P7" i="1"/>
  <c r="Z4" i="1" s="1"/>
  <c r="O7" i="1"/>
  <c r="Y4" i="1" s="1"/>
  <c r="N7" i="1"/>
  <c r="X4" i="1" s="1"/>
  <c r="M7" i="1"/>
  <c r="W4" i="1" s="1"/>
  <c r="L7" i="1"/>
  <c r="V4" i="1" s="1"/>
  <c r="K7" i="1"/>
  <c r="U4" i="1" s="1"/>
  <c r="J7" i="1"/>
  <c r="T4" i="1" s="1"/>
  <c r="K4" i="1"/>
  <c r="L4" i="1"/>
  <c r="M4" i="1"/>
  <c r="N4" i="1"/>
  <c r="O4" i="1"/>
  <c r="P4" i="1"/>
  <c r="Q4" i="1"/>
  <c r="R4" i="1"/>
  <c r="S4" i="1"/>
  <c r="J4" i="1"/>
  <c r="G14" i="1"/>
  <c r="G15" i="1"/>
  <c r="G16" i="1"/>
  <c r="G17" i="1"/>
  <c r="G18" i="1"/>
  <c r="G13" i="1"/>
  <c r="B14" i="1"/>
  <c r="G11" i="1"/>
  <c r="C17" i="1" s="1"/>
  <c r="E11" i="1"/>
  <c r="B15" i="1" s="1"/>
  <c r="H8" i="1"/>
  <c r="F4" i="1"/>
  <c r="F5" i="1"/>
  <c r="F6" i="1"/>
  <c r="F7" i="1"/>
  <c r="F8" i="1"/>
  <c r="F3" i="1"/>
  <c r="C4" i="1"/>
  <c r="C5" i="1"/>
  <c r="C6" i="1"/>
  <c r="C7" i="1"/>
  <c r="C8" i="1"/>
  <c r="C3" i="1"/>
  <c r="C13" i="1" l="1"/>
  <c r="F9" i="1"/>
  <c r="H9" i="1" s="1"/>
  <c r="C16" i="1"/>
  <c r="B18" i="1"/>
  <c r="C15" i="1"/>
  <c r="D15" i="1" s="1"/>
  <c r="B16" i="1"/>
  <c r="D16" i="1" s="1"/>
  <c r="C18" i="1"/>
  <c r="C14" i="1"/>
  <c r="D14" i="1" s="1"/>
  <c r="G19" i="1"/>
  <c r="B17" i="1"/>
  <c r="D17" i="1" s="1"/>
  <c r="B13" i="1"/>
  <c r="D13" i="1" s="1"/>
  <c r="F13" i="1" l="1"/>
  <c r="H13" i="1" s="1"/>
  <c r="C34" i="1"/>
  <c r="C25" i="1"/>
  <c r="D18" i="1"/>
  <c r="F18" i="1" s="1"/>
  <c r="F14" i="1"/>
  <c r="H14" i="1" s="1"/>
  <c r="C26" i="1"/>
  <c r="F16" i="1"/>
  <c r="H16" i="1" s="1"/>
  <c r="C28" i="1"/>
  <c r="F17" i="1"/>
  <c r="H17" i="1" s="1"/>
  <c r="C29" i="1"/>
  <c r="F15" i="1"/>
  <c r="H15" i="1" s="1"/>
  <c r="C27" i="1"/>
  <c r="H18" i="1" l="1"/>
  <c r="F19" i="1"/>
  <c r="C30" i="1"/>
</calcChain>
</file>

<file path=xl/sharedStrings.xml><?xml version="1.0" encoding="utf-8"?>
<sst xmlns="http://schemas.openxmlformats.org/spreadsheetml/2006/main" count="64" uniqueCount="51">
  <si>
    <t>반사</t>
    <phoneticPr fontId="1" type="noConversion"/>
  </si>
  <si>
    <t>입사각</t>
    <phoneticPr fontId="1" type="noConversion"/>
  </si>
  <si>
    <t>반사각</t>
    <phoneticPr fontId="1" type="noConversion"/>
  </si>
  <si>
    <t>θ-θ'</t>
    <phoneticPr fontId="1" type="noConversion"/>
  </si>
  <si>
    <t>굴절</t>
    <phoneticPr fontId="1" type="noConversion"/>
  </si>
  <si>
    <t>굴절각</t>
    <phoneticPr fontId="1" type="noConversion"/>
  </si>
  <si>
    <t>n</t>
    <phoneticPr fontId="1" type="noConversion"/>
  </si>
  <si>
    <t>평균</t>
    <phoneticPr fontId="1" type="noConversion"/>
  </si>
  <si>
    <t>임계각</t>
    <phoneticPr fontId="1" type="noConversion"/>
  </si>
  <si>
    <t>횟수</t>
    <phoneticPr fontId="1" type="noConversion"/>
  </si>
  <si>
    <t>계산</t>
    <phoneticPr fontId="1" type="noConversion"/>
  </si>
  <si>
    <t>각도</t>
    <phoneticPr fontId="1" type="noConversion"/>
  </si>
  <si>
    <t>광섬유</t>
    <phoneticPr fontId="1" type="noConversion"/>
  </si>
  <si>
    <t>ncore</t>
    <phoneticPr fontId="1" type="noConversion"/>
  </si>
  <si>
    <t>nclad</t>
    <phoneticPr fontId="1" type="noConversion"/>
  </si>
  <si>
    <t>길이</t>
    <phoneticPr fontId="1" type="noConversion"/>
  </si>
  <si>
    <t>파장um</t>
    <phoneticPr fontId="1" type="noConversion"/>
  </si>
  <si>
    <t>tmax ns</t>
    <phoneticPr fontId="1" type="noConversion"/>
  </si>
  <si>
    <t>tmin ns</t>
    <phoneticPr fontId="1" type="noConversion"/>
  </si>
  <si>
    <t>tave ns</t>
    <phoneticPr fontId="1" type="noConversion"/>
  </si>
  <si>
    <t>tmeas ns</t>
    <phoneticPr fontId="1" type="noConversion"/>
  </si>
  <si>
    <t>L/tave</t>
    <phoneticPr fontId="1" type="noConversion"/>
  </si>
  <si>
    <t>L/tmeas</t>
    <phoneticPr fontId="1" type="noConversion"/>
  </si>
  <si>
    <t>차이</t>
    <phoneticPr fontId="1" type="noConversion"/>
  </si>
  <si>
    <t>주변광에 의한 광검출기 전압</t>
    <phoneticPr fontId="1" type="noConversion"/>
  </si>
  <si>
    <t>phi</t>
    <phoneticPr fontId="1" type="noConversion"/>
  </si>
  <si>
    <t>V-V0</t>
    <phoneticPr fontId="1" type="noConversion"/>
  </si>
  <si>
    <t>V</t>
    <phoneticPr fontId="1" type="noConversion"/>
  </si>
  <si>
    <t>브루스터각</t>
    <phoneticPr fontId="1" type="noConversion"/>
  </si>
  <si>
    <t>theta</t>
    <phoneticPr fontId="1" type="noConversion"/>
  </si>
  <si>
    <t>수평성분</t>
    <phoneticPr fontId="1" type="noConversion"/>
  </si>
  <si>
    <t>수직성분</t>
    <phoneticPr fontId="1" type="noConversion"/>
  </si>
  <si>
    <t>x</t>
    <phoneticPr fontId="1" type="noConversion"/>
  </si>
  <si>
    <t>이론</t>
    <phoneticPr fontId="1" type="noConversion"/>
  </si>
  <si>
    <t>측정</t>
    <phoneticPr fontId="1" type="noConversion"/>
  </si>
  <si>
    <t>xy</t>
    <phoneticPr fontId="1" type="noConversion"/>
  </si>
  <si>
    <t>x2</t>
    <phoneticPr fontId="1" type="noConversion"/>
  </si>
  <si>
    <t>y2</t>
    <phoneticPr fontId="1" type="noConversion"/>
  </si>
  <si>
    <t>sum xi</t>
    <phoneticPr fontId="1" type="noConversion"/>
  </si>
  <si>
    <t>sum yi</t>
    <phoneticPr fontId="1" type="noConversion"/>
  </si>
  <si>
    <t>sum xiyi</t>
    <phoneticPr fontId="1" type="noConversion"/>
  </si>
  <si>
    <t>sum xi2</t>
    <phoneticPr fontId="1" type="noConversion"/>
  </si>
  <si>
    <t>sum yi2</t>
    <phoneticPr fontId="1" type="noConversion"/>
  </si>
  <si>
    <t>a</t>
    <phoneticPr fontId="1" type="noConversion"/>
  </si>
  <si>
    <t>b</t>
    <phoneticPr fontId="1" type="noConversion"/>
  </si>
  <si>
    <t>da</t>
    <phoneticPr fontId="1" type="noConversion"/>
  </si>
  <si>
    <t>db</t>
    <phoneticPr fontId="1" type="noConversion"/>
  </si>
  <si>
    <t>nna</t>
    <phoneticPr fontId="1" type="noConversion"/>
  </si>
  <si>
    <t>측정근사</t>
    <phoneticPr fontId="1" type="noConversion"/>
  </si>
  <si>
    <t>이론값 기울기</t>
    <phoneticPr fontId="1" type="noConversion"/>
  </si>
  <si>
    <t>측정값 기울기 근사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</si>
</sst>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_);[Red]\(0.0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2" fontId="0" fillId="0" borderId="0" xfId="0" applyNumberFormat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Sheet1!$J$2:$AC$2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xVal>
          <c:yVal>
            <c:numRef>
              <c:f>Sheet1!$J$3:$AC$3</c:f>
              <c:numCache>
                <c:formatCode>General</c:formatCode>
                <c:ptCount val="20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30-4F15-9B37-CD98A8BA8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25423"/>
        <c:axId val="1285411279"/>
      </c:scatterChart>
      <c:valAx>
        <c:axId val="128542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5411279"/>
        <c:crosses val="autoZero"/>
        <c:crossBetween val="midCat"/>
      </c:valAx>
      <c:valAx>
        <c:axId val="12854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542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브루스터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Sheet1!$P$10</c:f>
              <c:strCache>
                <c:ptCount val="1"/>
                <c:pt idx="0">
                  <c:v>수평성분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Sheet1!$O$11:$O$50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Sheet1!$P$11:$P$50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F-4FDD-8CEF-F9147B2779CC}"/>
            </c:ext>
          </c:extLst>
        </c:ser>
        <c:ser>
          <c:idx val="1"/>
          <c:order val="1"/>
          <c:tx>
            <c:strRef>
              <c:f>Sheet1!$Q$10</c:f>
              <c:strCache>
                <c:ptCount val="1"/>
                <c:pt idx="0">
                  <c:v>수직성분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Sheet1!$O$11:$O$50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Sheet1!$Q$11:$Q$50</c:f>
              <c:numCache>
                <c:formatCode>General</c:formatCode>
                <c:ptCount val="40"/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F-4FDD-8CEF-F9147B277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92479"/>
        <c:axId val="1291592895"/>
      </c:scatterChart>
      <c:valAx>
        <c:axId val="12915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592895"/>
        <c:crosses val="autoZero"/>
        <c:crossBetween val="midCat"/>
      </c:valAx>
      <c:valAx>
        <c:axId val="12915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59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빛의속력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측정근사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Sheet1!$A$25:$A$30</c:f>
              <c:numCache>
                <c:formatCode>0.00_);[Red]\(0.00\)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Sheet1!$B$25:$B$30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50-47A7-9B6C-C627F50A31B6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이론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Sheet1!$A$25:$A$30</c:f>
              <c:numCache>
                <c:formatCode>0.00_);[Red]\(0.00\)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Sheet1!$C$25:$C$30</c:f>
              <c:numCache>
                <c:formatCode>0.00_);[Red]\(0.00\)</c:formatCode>
                <c:ptCount val="6"/>
                <c:pt idx="0">
                  <c:v>48.938856226996876</c:v>
                </c:pt>
                <c:pt idx="1">
                  <c:v>97.877712453993752</c:v>
                </c:pt>
                <c:pt idx="2">
                  <c:v>146.81656868099066</c:v>
                </c:pt>
                <c:pt idx="3">
                  <c:v>195.7554249079875</c:v>
                </c:pt>
                <c:pt idx="4">
                  <c:v>244.69428113498441</c:v>
                </c:pt>
                <c:pt idx="5">
                  <c:v>293.63313736198131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50-47A7-9B6C-C627F50A31B6}"/>
            </c:ext>
          </c:extLst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측정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Sheet1!$A$25:$A$30</c:f>
              <c:numCache>
                <c:formatCode>0.00_);[Red]\(0.00\)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Sheet1!$D$25:$D$30</c:f>
              <c:numCache>
                <c:formatCode>0.00_);[Red]\(0.00\)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50-47A7-9B6C-C627F50A3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708271"/>
        <c:axId val="1279690383"/>
      </c:scatterChart>
      <c:valAx>
        <c:axId val="127970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9690383"/>
        <c:crosses val="autoZero"/>
        <c:crossBetween val="midCat"/>
      </c:valAx>
      <c:valAx>
        <c:axId val="127969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970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69274</xdr:colOff>
      <xdr:row>7</xdr:row>
      <xdr:rowOff>44596</xdr:rowOff>
    </xdr:from>
    <xdr:to>
      <xdr:col>20</xdr:col>
      <xdr:colOff>293110</xdr:colOff>
      <xdr:row>16</xdr:row>
      <xdr:rowOff>34636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7842EEB-5005-4F28-A73B-0A570E2A9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69705</xdr:colOff>
      <xdr:row>16</xdr:row>
      <xdr:rowOff>69274</xdr:rowOff>
    </xdr:from>
    <xdr:to>
      <xdr:col>20</xdr:col>
      <xdr:colOff>460230</xdr:colOff>
      <xdr:row>29</xdr:row>
      <xdr:rowOff>86592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DB2E1DB-228C-44D4-8D9D-52774631E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13606</xdr:colOff>
      <xdr:row>19</xdr:row>
      <xdr:rowOff>70756</xdr:rowOff>
    </xdr:from>
    <xdr:to>
      <xdr:col>6</xdr:col>
      <xdr:colOff>312963</xdr:colOff>
      <xdr:row>32</xdr:row>
      <xdr:rowOff>160563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32F3226-A1C5-4FA3-BB54-6B6CA66B7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F4DA-6DE6-4867-A9BE-0CA95C69D7DF}">
  <dimension ref="A1:AE50"/>
  <sheetViews>
    <sheetView tabSelected="1" zoomScale="40" zoomScaleNormal="40" workbookViewId="0">
      <selection activeCell="M32" sqref="M32"/>
    </sheetView>
  </sheetViews>
  <sheetFormatPr defaultRowHeight="16.5" x14ac:dyDescent="0.3"/>
  <cols>
    <col min="6" max="7" width="11.375" customWidth="1"/>
  </cols>
  <sheetData>
    <row r="1" spans="1:31" x14ac:dyDescent="0.3">
      <c r="A1" s="9" t="s">
        <v>0</v>
      </c>
      <c r="B1" s="9"/>
      <c r="C1" s="9"/>
      <c r="D1" s="9" t="s">
        <v>4</v>
      </c>
      <c r="E1" s="9"/>
      <c r="F1" s="9"/>
      <c r="G1" s="9" t="s">
        <v>8</v>
      </c>
      <c r="H1" s="9"/>
      <c r="I1" s="9" t="s">
        <v>24</v>
      </c>
      <c r="J1" s="9"/>
      <c r="K1" s="9"/>
      <c r="L1" s="1"/>
    </row>
    <row r="2" spans="1:31" x14ac:dyDescent="0.3">
      <c r="A2" t="s">
        <v>1</v>
      </c>
      <c r="B2" t="s">
        <v>2</v>
      </c>
      <c r="C2" t="s">
        <v>3</v>
      </c>
      <c r="D2" t="s">
        <v>1</v>
      </c>
      <c r="E2" t="s">
        <v>5</v>
      </c>
      <c r="F2" t="s">
        <v>6</v>
      </c>
      <c r="G2" t="s">
        <v>9</v>
      </c>
      <c r="H2" t="s">
        <v>11</v>
      </c>
      <c r="I2" t="s">
        <v>25</v>
      </c>
      <c r="J2">
        <v>0</v>
      </c>
      <c r="K2">
        <v>10</v>
      </c>
      <c r="L2">
        <v>20</v>
      </c>
      <c r="M2">
        <v>30</v>
      </c>
      <c r="N2">
        <v>40</v>
      </c>
      <c r="O2">
        <v>50</v>
      </c>
      <c r="P2">
        <v>60</v>
      </c>
      <c r="Q2">
        <v>70</v>
      </c>
      <c r="R2">
        <v>80</v>
      </c>
      <c r="S2">
        <v>90</v>
      </c>
      <c r="T2" s="7">
        <f>J5</f>
        <v>100</v>
      </c>
      <c r="U2" s="7">
        <f t="shared" ref="U2:AA2" si="0">K5</f>
        <v>110</v>
      </c>
      <c r="V2" s="7">
        <f t="shared" si="0"/>
        <v>120</v>
      </c>
      <c r="W2" s="7">
        <f t="shared" si="0"/>
        <v>130</v>
      </c>
      <c r="X2" s="7">
        <f t="shared" si="0"/>
        <v>140</v>
      </c>
      <c r="Y2" s="7">
        <f t="shared" si="0"/>
        <v>150</v>
      </c>
      <c r="Z2" s="7">
        <f t="shared" si="0"/>
        <v>160</v>
      </c>
      <c r="AA2" s="7">
        <f t="shared" si="0"/>
        <v>170</v>
      </c>
      <c r="AB2" s="7">
        <f>R5</f>
        <v>180</v>
      </c>
      <c r="AC2" s="7">
        <f t="shared" ref="AC2:AC3" si="1">S5</f>
        <v>190</v>
      </c>
    </row>
    <row r="3" spans="1:31" x14ac:dyDescent="0.3">
      <c r="A3" s="1"/>
      <c r="B3" s="1"/>
      <c r="C3">
        <f t="shared" ref="C3:C8" si="2">A3-B3</f>
        <v>0</v>
      </c>
      <c r="D3" s="1"/>
      <c r="E3" s="1"/>
      <c r="F3" t="str">
        <f t="shared" ref="F3:F8" si="3">IF(SIN(E3/180*PI())&lt;&gt;0,SIN(D3/180*PI())/SIN(E3/180*PI()),"")</f>
        <v/>
      </c>
      <c r="G3" s="3">
        <v>1</v>
      </c>
      <c r="H3" s="1"/>
      <c r="I3" t="s">
        <v>27</v>
      </c>
      <c r="J3" s="1"/>
      <c r="K3" s="1"/>
      <c r="L3" s="1"/>
      <c r="M3" s="1"/>
      <c r="N3" s="1"/>
      <c r="O3" s="1"/>
      <c r="P3" s="1"/>
      <c r="Q3" s="1"/>
      <c r="R3" s="1"/>
      <c r="S3" s="1"/>
      <c r="T3" s="7">
        <f>J6</f>
        <v>0</v>
      </c>
      <c r="U3" s="7">
        <f t="shared" ref="U3:AB3" si="4">K6</f>
        <v>0</v>
      </c>
      <c r="V3" s="7">
        <f t="shared" si="4"/>
        <v>0</v>
      </c>
      <c r="W3" s="7">
        <f t="shared" si="4"/>
        <v>0</v>
      </c>
      <c r="X3" s="7">
        <f t="shared" si="4"/>
        <v>0</v>
      </c>
      <c r="Y3" s="7">
        <f t="shared" si="4"/>
        <v>0</v>
      </c>
      <c r="Z3" s="7">
        <f t="shared" si="4"/>
        <v>0</v>
      </c>
      <c r="AA3" s="7">
        <f t="shared" si="4"/>
        <v>0</v>
      </c>
      <c r="AB3" s="7">
        <f t="shared" si="4"/>
        <v>0</v>
      </c>
      <c r="AC3" s="7">
        <f t="shared" si="1"/>
        <v>0</v>
      </c>
      <c r="AD3" s="7"/>
      <c r="AE3" s="7"/>
    </row>
    <row r="4" spans="1:31" x14ac:dyDescent="0.3">
      <c r="A4" s="1"/>
      <c r="B4" s="1"/>
      <c r="C4">
        <f t="shared" si="2"/>
        <v>0</v>
      </c>
      <c r="D4" s="1"/>
      <c r="E4" s="1"/>
      <c r="F4" s="2" t="str">
        <f t="shared" si="3"/>
        <v/>
      </c>
      <c r="G4" s="3">
        <v>2</v>
      </c>
      <c r="H4" s="1"/>
      <c r="I4" t="s">
        <v>26</v>
      </c>
      <c r="J4">
        <f t="shared" ref="J4:S4" si="5">J3-$L$1</f>
        <v>0</v>
      </c>
      <c r="K4">
        <f t="shared" si="5"/>
        <v>0</v>
      </c>
      <c r="L4">
        <f t="shared" si="5"/>
        <v>0</v>
      </c>
      <c r="M4">
        <f t="shared" si="5"/>
        <v>0</v>
      </c>
      <c r="N4">
        <f t="shared" si="5"/>
        <v>0</v>
      </c>
      <c r="O4">
        <f t="shared" si="5"/>
        <v>0</v>
      </c>
      <c r="P4">
        <f t="shared" si="5"/>
        <v>0</v>
      </c>
      <c r="Q4">
        <f t="shared" si="5"/>
        <v>0</v>
      </c>
      <c r="R4">
        <f t="shared" si="5"/>
        <v>0</v>
      </c>
      <c r="S4">
        <f t="shared" si="5"/>
        <v>0</v>
      </c>
      <c r="T4" s="7">
        <f>J7</f>
        <v>0</v>
      </c>
      <c r="U4" s="7">
        <f t="shared" ref="U4:AA4" si="6">K7</f>
        <v>0</v>
      </c>
      <c r="V4" s="7">
        <f t="shared" si="6"/>
        <v>0</v>
      </c>
      <c r="W4" s="7">
        <f t="shared" si="6"/>
        <v>0</v>
      </c>
      <c r="X4" s="7">
        <f t="shared" si="6"/>
        <v>0</v>
      </c>
      <c r="Y4" s="7">
        <f t="shared" si="6"/>
        <v>0</v>
      </c>
      <c r="Z4" s="7">
        <f t="shared" si="6"/>
        <v>0</v>
      </c>
      <c r="AA4" s="7">
        <f t="shared" si="6"/>
        <v>0</v>
      </c>
      <c r="AB4" s="7">
        <f>R7</f>
        <v>0</v>
      </c>
      <c r="AC4" s="7">
        <f t="shared" ref="AC4" si="7">S7</f>
        <v>0</v>
      </c>
    </row>
    <row r="5" spans="1:31" x14ac:dyDescent="0.3">
      <c r="A5" s="1"/>
      <c r="B5" s="1"/>
      <c r="C5">
        <f t="shared" si="2"/>
        <v>0</v>
      </c>
      <c r="D5" s="1"/>
      <c r="E5" s="1"/>
      <c r="F5" s="2" t="str">
        <f t="shared" si="3"/>
        <v/>
      </c>
      <c r="G5" s="3">
        <v>3</v>
      </c>
      <c r="H5" s="1"/>
      <c r="I5" t="s">
        <v>25</v>
      </c>
      <c r="J5">
        <v>100</v>
      </c>
      <c r="K5">
        <v>110</v>
      </c>
      <c r="L5">
        <v>120</v>
      </c>
      <c r="M5">
        <v>130</v>
      </c>
      <c r="N5">
        <v>140</v>
      </c>
      <c r="O5">
        <v>150</v>
      </c>
      <c r="P5">
        <v>160</v>
      </c>
      <c r="Q5">
        <v>170</v>
      </c>
      <c r="R5">
        <v>180</v>
      </c>
      <c r="S5">
        <v>190</v>
      </c>
    </row>
    <row r="6" spans="1:31" x14ac:dyDescent="0.3">
      <c r="A6" s="1"/>
      <c r="B6" s="1"/>
      <c r="C6">
        <f t="shared" si="2"/>
        <v>0</v>
      </c>
      <c r="D6" s="1"/>
      <c r="E6" s="1"/>
      <c r="F6" s="2" t="str">
        <f t="shared" si="3"/>
        <v/>
      </c>
      <c r="G6" s="3">
        <v>4</v>
      </c>
      <c r="H6" s="1"/>
      <c r="I6" t="s">
        <v>27</v>
      </c>
      <c r="J6" s="1"/>
      <c r="K6" s="1"/>
      <c r="L6" s="1"/>
      <c r="M6" s="1"/>
      <c r="N6" s="1"/>
      <c r="O6" s="1"/>
      <c r="P6" s="1"/>
      <c r="Q6" s="1"/>
      <c r="R6" s="1"/>
      <c r="S6" s="1"/>
    </row>
    <row r="7" spans="1:31" x14ac:dyDescent="0.3">
      <c r="A7" s="1"/>
      <c r="B7" s="1"/>
      <c r="C7">
        <f t="shared" si="2"/>
        <v>0</v>
      </c>
      <c r="D7" s="1"/>
      <c r="E7" s="1"/>
      <c r="F7" s="2" t="str">
        <f t="shared" si="3"/>
        <v/>
      </c>
      <c r="G7" s="3">
        <v>5</v>
      </c>
      <c r="H7" s="1"/>
      <c r="I7" t="s">
        <v>26</v>
      </c>
      <c r="J7">
        <f t="shared" ref="J7:S7" si="8">J6-$L$1</f>
        <v>0</v>
      </c>
      <c r="K7">
        <f t="shared" si="8"/>
        <v>0</v>
      </c>
      <c r="L7">
        <f t="shared" si="8"/>
        <v>0</v>
      </c>
      <c r="M7">
        <f t="shared" si="8"/>
        <v>0</v>
      </c>
      <c r="N7">
        <f t="shared" si="8"/>
        <v>0</v>
      </c>
      <c r="O7">
        <f t="shared" si="8"/>
        <v>0</v>
      </c>
      <c r="P7">
        <f t="shared" si="8"/>
        <v>0</v>
      </c>
      <c r="Q7">
        <f t="shared" si="8"/>
        <v>0</v>
      </c>
      <c r="R7">
        <f t="shared" si="8"/>
        <v>0</v>
      </c>
      <c r="S7">
        <f t="shared" si="8"/>
        <v>0</v>
      </c>
    </row>
    <row r="8" spans="1:31" x14ac:dyDescent="0.3">
      <c r="A8" s="1"/>
      <c r="B8" s="1"/>
      <c r="C8">
        <f t="shared" si="2"/>
        <v>0</v>
      </c>
      <c r="D8" s="1"/>
      <c r="E8" s="1"/>
      <c r="F8" s="2" t="str">
        <f t="shared" si="3"/>
        <v/>
      </c>
      <c r="G8" t="s">
        <v>7</v>
      </c>
      <c r="H8" s="4" t="e">
        <f>AVERAGE(H3:H7)</f>
        <v>#DIV/0!</v>
      </c>
      <c r="I8" s="9" t="s">
        <v>28</v>
      </c>
      <c r="J8" s="9"/>
      <c r="K8" s="9"/>
      <c r="L8" s="9"/>
      <c r="M8" s="9"/>
      <c r="N8" s="9"/>
    </row>
    <row r="9" spans="1:31" x14ac:dyDescent="0.3">
      <c r="E9" t="s">
        <v>7</v>
      </c>
      <c r="F9" s="2" t="e">
        <f>AVERAGE(F3:F8)</f>
        <v>#DIV/0!</v>
      </c>
      <c r="G9" t="s">
        <v>10</v>
      </c>
      <c r="H9" s="2" t="e">
        <f>ASIN(1/F9)*180/PI()</f>
        <v>#DIV/0!</v>
      </c>
      <c r="I9" s="9" t="s">
        <v>30</v>
      </c>
      <c r="J9" s="9"/>
      <c r="K9" s="9"/>
      <c r="L9" s="9"/>
      <c r="M9" s="9" t="s">
        <v>31</v>
      </c>
      <c r="N9" s="9"/>
    </row>
    <row r="10" spans="1:31" x14ac:dyDescent="0.3">
      <c r="F10" s="2"/>
      <c r="H10" s="2"/>
      <c r="I10" t="s">
        <v>29</v>
      </c>
      <c r="J10" t="s">
        <v>27</v>
      </c>
      <c r="K10" t="s">
        <v>29</v>
      </c>
      <c r="L10" t="s">
        <v>27</v>
      </c>
      <c r="M10" t="s">
        <v>29</v>
      </c>
      <c r="N10" t="s">
        <v>27</v>
      </c>
      <c r="O10" s="7"/>
      <c r="P10" s="7" t="s">
        <v>30</v>
      </c>
      <c r="Q10" s="7" t="s">
        <v>31</v>
      </c>
    </row>
    <row r="11" spans="1:31" x14ac:dyDescent="0.3">
      <c r="A11" t="s">
        <v>12</v>
      </c>
      <c r="B11" t="s">
        <v>16</v>
      </c>
      <c r="C11" s="1"/>
      <c r="D11" t="s">
        <v>13</v>
      </c>
      <c r="E11" s="5">
        <f>1.4706-0.0128*C11</f>
        <v>1.4705999999999999</v>
      </c>
      <c r="F11" t="s">
        <v>14</v>
      </c>
      <c r="G11" s="5">
        <f>1.4637-0.0128*C11</f>
        <v>1.4637</v>
      </c>
      <c r="I11" s="1"/>
      <c r="J11" s="1"/>
      <c r="K11" s="1"/>
      <c r="L11" s="1"/>
      <c r="M11" s="1"/>
      <c r="N11" s="1"/>
      <c r="O11" s="7">
        <f>I11</f>
        <v>0</v>
      </c>
      <c r="P11" s="7">
        <f>J11</f>
        <v>0</v>
      </c>
      <c r="Q11" s="7"/>
    </row>
    <row r="12" spans="1:31" x14ac:dyDescent="0.3">
      <c r="A12" t="s">
        <v>15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  <c r="H12" t="s">
        <v>23</v>
      </c>
      <c r="I12" s="1"/>
      <c r="J12" s="1"/>
      <c r="K12" s="1"/>
      <c r="L12" s="1"/>
      <c r="M12" s="1"/>
      <c r="N12" s="1"/>
      <c r="O12" s="7">
        <f t="shared" ref="O12:O23" si="9">I12</f>
        <v>0</v>
      </c>
      <c r="P12" s="7">
        <f t="shared" ref="P12:P23" si="10">J12</f>
        <v>0</v>
      </c>
      <c r="Q12" s="7"/>
    </row>
    <row r="13" spans="1:31" x14ac:dyDescent="0.3">
      <c r="A13">
        <v>10</v>
      </c>
      <c r="B13" s="4">
        <f>IF(A13&lt;&gt;"",$E$11*A13/299792458*1000000000,"")</f>
        <v>49.053935839840243</v>
      </c>
      <c r="C13" s="4">
        <f>IF(A13&lt;&gt;"",$G$11*A13/299792458*1000000000,"")</f>
        <v>48.823776614153516</v>
      </c>
      <c r="D13" s="4">
        <f>IF(A13&lt;&gt;"",AVERAGE(B13:C13),"")</f>
        <v>48.938856226996876</v>
      </c>
      <c r="E13" s="1"/>
      <c r="F13" s="6">
        <f>IF(A13&lt;&gt;"",A13/D13*1000000000,"")</f>
        <v>204336610.4351975</v>
      </c>
      <c r="G13" s="6" t="e">
        <f>IF(A13&lt;&gt;"",A13/E13*1000000000,"")</f>
        <v>#DIV/0!</v>
      </c>
      <c r="H13" s="2" t="e">
        <f>IF(A13&lt;&gt;"",ABS(F13-G13)/F13*100,"")</f>
        <v>#DIV/0!</v>
      </c>
      <c r="I13" s="1"/>
      <c r="J13" s="1"/>
      <c r="K13" s="1"/>
      <c r="L13" s="1"/>
      <c r="M13" s="1"/>
      <c r="N13" s="1"/>
      <c r="O13" s="7">
        <f t="shared" si="9"/>
        <v>0</v>
      </c>
      <c r="P13" s="7">
        <f t="shared" si="10"/>
        <v>0</v>
      </c>
      <c r="Q13" s="7"/>
    </row>
    <row r="14" spans="1:31" x14ac:dyDescent="0.3">
      <c r="A14">
        <v>20</v>
      </c>
      <c r="B14" s="4">
        <f t="shared" ref="B14:B18" si="11">IF(A14&lt;&gt;"",$E$11*A14/299792458*1000000000,"")</f>
        <v>98.107871679680485</v>
      </c>
      <c r="C14" s="4">
        <f t="shared" ref="C14:C18" si="12">IF(A14&lt;&gt;"",$G$11*A14/299792458*1000000000,"")</f>
        <v>97.647553228307032</v>
      </c>
      <c r="D14" s="4">
        <f t="shared" ref="D14:D18" si="13">IF(A14&lt;&gt;"",AVERAGE(B14:C14),"")</f>
        <v>97.877712453993752</v>
      </c>
      <c r="E14" s="1"/>
      <c r="F14" s="6">
        <f t="shared" ref="F14:F18" si="14">IF(A14&lt;&gt;"",A14/D14*1000000000,"")</f>
        <v>204336610.4351975</v>
      </c>
      <c r="G14" s="6" t="e">
        <f t="shared" ref="G14:G18" si="15">IF(A14&lt;&gt;"",A14/E14*1000000000,"")</f>
        <v>#DIV/0!</v>
      </c>
      <c r="H14" s="2" t="e">
        <f t="shared" ref="H14:H18" si="16">IF(A14&lt;&gt;"",ABS(F14-G14)/F14*100,"")</f>
        <v>#DIV/0!</v>
      </c>
      <c r="I14" s="1"/>
      <c r="J14" s="1"/>
      <c r="K14" s="1"/>
      <c r="L14" s="1"/>
      <c r="M14" s="1"/>
      <c r="N14" s="1"/>
      <c r="O14" s="7">
        <f t="shared" si="9"/>
        <v>0</v>
      </c>
      <c r="P14" s="7">
        <f t="shared" si="10"/>
        <v>0</v>
      </c>
      <c r="Q14" s="7"/>
    </row>
    <row r="15" spans="1:31" x14ac:dyDescent="0.3">
      <c r="A15">
        <v>30</v>
      </c>
      <c r="B15" s="6">
        <f t="shared" si="11"/>
        <v>147.16180751952072</v>
      </c>
      <c r="C15" s="6">
        <f t="shared" si="12"/>
        <v>146.47132984246056</v>
      </c>
      <c r="D15" s="6">
        <f t="shared" si="13"/>
        <v>146.81656868099066</v>
      </c>
      <c r="E15" s="1"/>
      <c r="F15" s="6">
        <f t="shared" si="14"/>
        <v>204336610.43519747</v>
      </c>
      <c r="G15" s="6" t="e">
        <f t="shared" si="15"/>
        <v>#DIV/0!</v>
      </c>
      <c r="H15" s="2" t="e">
        <f t="shared" si="16"/>
        <v>#DIV/0!</v>
      </c>
      <c r="I15" s="1"/>
      <c r="J15" s="1"/>
      <c r="K15" s="1"/>
      <c r="L15" s="1"/>
      <c r="M15" s="1"/>
      <c r="N15" s="1"/>
      <c r="O15" s="7">
        <f t="shared" si="9"/>
        <v>0</v>
      </c>
      <c r="P15" s="7">
        <f t="shared" si="10"/>
        <v>0</v>
      </c>
      <c r="Q15" s="7"/>
    </row>
    <row r="16" spans="1:31" x14ac:dyDescent="0.3">
      <c r="A16">
        <v>40</v>
      </c>
      <c r="B16" s="6">
        <f t="shared" si="11"/>
        <v>196.21574335936097</v>
      </c>
      <c r="C16" s="6">
        <f t="shared" si="12"/>
        <v>195.29510645661406</v>
      </c>
      <c r="D16" s="6">
        <f t="shared" si="13"/>
        <v>195.7554249079875</v>
      </c>
      <c r="E16" s="1"/>
      <c r="F16" s="6">
        <f t="shared" si="14"/>
        <v>204336610.4351975</v>
      </c>
      <c r="G16" s="6" t="e">
        <f t="shared" si="15"/>
        <v>#DIV/0!</v>
      </c>
      <c r="H16" s="2" t="e">
        <f t="shared" si="16"/>
        <v>#DIV/0!</v>
      </c>
      <c r="I16" s="1"/>
      <c r="J16" s="1"/>
      <c r="K16" s="1"/>
      <c r="L16" s="1"/>
      <c r="M16" s="1"/>
      <c r="N16" s="1"/>
      <c r="O16" s="7">
        <f t="shared" si="9"/>
        <v>0</v>
      </c>
      <c r="P16" s="7">
        <f t="shared" si="10"/>
        <v>0</v>
      </c>
      <c r="Q16" s="7"/>
    </row>
    <row r="17" spans="1:17" x14ac:dyDescent="0.3">
      <c r="A17">
        <v>50</v>
      </c>
      <c r="B17" s="6">
        <f t="shared" si="11"/>
        <v>245.26967919920122</v>
      </c>
      <c r="C17" s="6">
        <f t="shared" si="12"/>
        <v>244.11888307076759</v>
      </c>
      <c r="D17" s="6">
        <f t="shared" si="13"/>
        <v>244.69428113498441</v>
      </c>
      <c r="E17" s="1"/>
      <c r="F17" s="6">
        <f t="shared" si="14"/>
        <v>204336610.43519747</v>
      </c>
      <c r="G17" s="6" t="e">
        <f t="shared" si="15"/>
        <v>#DIV/0!</v>
      </c>
      <c r="H17" s="2" t="e">
        <f t="shared" si="16"/>
        <v>#DIV/0!</v>
      </c>
      <c r="I17" s="1"/>
      <c r="J17" s="1"/>
      <c r="K17" s="1"/>
      <c r="L17" s="1"/>
      <c r="M17" s="1"/>
      <c r="N17" s="1"/>
      <c r="O17" s="7">
        <f t="shared" si="9"/>
        <v>0</v>
      </c>
      <c r="P17" s="7">
        <f t="shared" si="10"/>
        <v>0</v>
      </c>
      <c r="Q17" s="7"/>
    </row>
    <row r="18" spans="1:17" x14ac:dyDescent="0.3">
      <c r="A18">
        <v>60</v>
      </c>
      <c r="B18" s="6">
        <f t="shared" si="11"/>
        <v>294.32361503904144</v>
      </c>
      <c r="C18" s="6">
        <f t="shared" si="12"/>
        <v>292.94265968492113</v>
      </c>
      <c r="D18" s="6">
        <f t="shared" si="13"/>
        <v>293.63313736198131</v>
      </c>
      <c r="E18" s="1"/>
      <c r="F18" s="6">
        <f t="shared" si="14"/>
        <v>204336610.43519747</v>
      </c>
      <c r="G18" s="6" t="e">
        <f t="shared" si="15"/>
        <v>#DIV/0!</v>
      </c>
      <c r="H18" s="2" t="e">
        <f t="shared" si="16"/>
        <v>#DIV/0!</v>
      </c>
      <c r="I18" s="1"/>
      <c r="J18" s="1"/>
      <c r="K18" s="1"/>
      <c r="L18" s="1"/>
      <c r="M18" s="1"/>
      <c r="N18" s="1"/>
      <c r="O18" s="7">
        <f t="shared" si="9"/>
        <v>0</v>
      </c>
      <c r="P18" s="7">
        <f t="shared" si="10"/>
        <v>0</v>
      </c>
      <c r="Q18" s="7"/>
    </row>
    <row r="19" spans="1:17" x14ac:dyDescent="0.3">
      <c r="A19" t="s">
        <v>7</v>
      </c>
      <c r="F19" s="6">
        <f>AVERAGE(F13:F18)</f>
        <v>204336610.4351975</v>
      </c>
      <c r="G19" s="6" t="e">
        <f>AVERAGE(G13:G18)</f>
        <v>#DIV/0!</v>
      </c>
      <c r="I19" s="1"/>
      <c r="J19" s="1"/>
      <c r="K19" s="1"/>
      <c r="L19" s="1"/>
      <c r="M19" s="1"/>
      <c r="N19" s="1"/>
      <c r="O19" s="7">
        <f t="shared" si="9"/>
        <v>0</v>
      </c>
      <c r="P19" s="7">
        <f t="shared" si="10"/>
        <v>0</v>
      </c>
      <c r="Q19" s="7"/>
    </row>
    <row r="20" spans="1:17" x14ac:dyDescent="0.3">
      <c r="I20" s="1"/>
      <c r="J20" s="1"/>
      <c r="K20" s="1"/>
      <c r="L20" s="1"/>
      <c r="M20" s="1"/>
      <c r="N20" s="1"/>
      <c r="O20" s="7">
        <f t="shared" si="9"/>
        <v>0</v>
      </c>
      <c r="P20" s="7">
        <f t="shared" si="10"/>
        <v>0</v>
      </c>
      <c r="Q20" s="7"/>
    </row>
    <row r="21" spans="1:17" x14ac:dyDescent="0.3">
      <c r="I21" s="1"/>
      <c r="J21" s="1"/>
      <c r="K21" s="1"/>
      <c r="L21" s="1"/>
      <c r="M21" s="1"/>
      <c r="N21" s="1"/>
      <c r="O21" s="7">
        <f t="shared" si="9"/>
        <v>0</v>
      </c>
      <c r="P21" s="7">
        <f t="shared" si="10"/>
        <v>0</v>
      </c>
      <c r="Q21" s="7"/>
    </row>
    <row r="22" spans="1:17" x14ac:dyDescent="0.3">
      <c r="I22" s="1"/>
      <c r="J22" s="1"/>
      <c r="K22" s="1"/>
      <c r="L22" s="1"/>
      <c r="M22" s="1"/>
      <c r="N22" s="1"/>
      <c r="O22" s="7">
        <f t="shared" si="9"/>
        <v>0</v>
      </c>
      <c r="P22" s="7">
        <f t="shared" si="10"/>
        <v>0</v>
      </c>
      <c r="Q22" s="7"/>
    </row>
    <row r="23" spans="1:17" x14ac:dyDescent="0.3">
      <c r="I23" s="1"/>
      <c r="J23" s="1"/>
      <c r="K23" s="1"/>
      <c r="L23" s="1"/>
      <c r="M23" s="1"/>
      <c r="N23" s="1"/>
      <c r="O23" s="7">
        <f t="shared" si="9"/>
        <v>0</v>
      </c>
      <c r="P23" s="7">
        <f t="shared" si="10"/>
        <v>0</v>
      </c>
      <c r="Q23" s="7"/>
    </row>
    <row r="24" spans="1:17" x14ac:dyDescent="0.3">
      <c r="A24" t="s">
        <v>32</v>
      </c>
      <c r="B24" t="s">
        <v>48</v>
      </c>
      <c r="C24" t="s">
        <v>33</v>
      </c>
      <c r="D24" t="s">
        <v>34</v>
      </c>
      <c r="E24" t="s">
        <v>35</v>
      </c>
      <c r="F24" t="s">
        <v>36</v>
      </c>
      <c r="G24" t="s">
        <v>37</v>
      </c>
      <c r="H24" t="s">
        <v>38</v>
      </c>
      <c r="I24">
        <f>SUMIF(A25:A30,"&lt;&gt;#DIV/0!")</f>
        <v>210</v>
      </c>
      <c r="M24" s="1"/>
      <c r="N24" s="1"/>
      <c r="O24" s="7">
        <f>K11</f>
        <v>0</v>
      </c>
      <c r="P24" s="7">
        <f>L11</f>
        <v>0</v>
      </c>
      <c r="Q24" s="7"/>
    </row>
    <row r="25" spans="1:17" x14ac:dyDescent="0.3">
      <c r="A25" s="8">
        <f>A13*A13/A13</f>
        <v>10</v>
      </c>
      <c r="B25">
        <f>A25*I29+I30</f>
        <v>0</v>
      </c>
      <c r="C25" s="8">
        <f>D13*A25/A25</f>
        <v>48.938856226996876</v>
      </c>
      <c r="D25" s="8">
        <f>E13*A25/A25</f>
        <v>0</v>
      </c>
      <c r="E25">
        <f>A25*D25</f>
        <v>0</v>
      </c>
      <c r="F25">
        <f>A25*A25</f>
        <v>100</v>
      </c>
      <c r="G25">
        <f>D25*D25</f>
        <v>0</v>
      </c>
      <c r="H25" t="s">
        <v>39</v>
      </c>
      <c r="I25">
        <f>SUMIF(D25:D30,"&lt;&gt;#DIV/0!")</f>
        <v>0</v>
      </c>
      <c r="O25" s="7">
        <f t="shared" ref="O25:P25" si="17">K12</f>
        <v>0</v>
      </c>
      <c r="P25" s="7">
        <f t="shared" si="17"/>
        <v>0</v>
      </c>
      <c r="Q25" s="7"/>
    </row>
    <row r="26" spans="1:17" x14ac:dyDescent="0.3">
      <c r="A26" s="8">
        <f t="shared" ref="A26:A30" si="18">A14*A14/A14</f>
        <v>20</v>
      </c>
      <c r="B26">
        <f>A26*I29+I30</f>
        <v>0</v>
      </c>
      <c r="C26" s="8">
        <f t="shared" ref="C26:C29" si="19">D14*A26/A26</f>
        <v>97.877712453993752</v>
      </c>
      <c r="D26" s="8">
        <f t="shared" ref="D26:D29" si="20">E14*A26/A26</f>
        <v>0</v>
      </c>
      <c r="E26">
        <f>A26*D26</f>
        <v>0</v>
      </c>
      <c r="F26">
        <f t="shared" ref="F26:F29" si="21">A26*A26</f>
        <v>400</v>
      </c>
      <c r="G26">
        <f t="shared" ref="G26:G29" si="22">D26*D26</f>
        <v>0</v>
      </c>
      <c r="H26" t="s">
        <v>40</v>
      </c>
      <c r="I26">
        <f>SUMIF(E25:E30,"&lt;&gt;#DIV/0!")</f>
        <v>0</v>
      </c>
      <c r="O26" s="7">
        <f t="shared" ref="O26:P26" si="23">K13</f>
        <v>0</v>
      </c>
      <c r="P26" s="7">
        <f t="shared" si="23"/>
        <v>0</v>
      </c>
      <c r="Q26" s="7"/>
    </row>
    <row r="27" spans="1:17" x14ac:dyDescent="0.3">
      <c r="A27" s="8">
        <f t="shared" si="18"/>
        <v>30</v>
      </c>
      <c r="B27">
        <f>A27*I29+I30</f>
        <v>0</v>
      </c>
      <c r="C27" s="8">
        <f t="shared" si="19"/>
        <v>146.81656868099066</v>
      </c>
      <c r="D27" s="8">
        <f t="shared" si="20"/>
        <v>0</v>
      </c>
      <c r="E27">
        <f t="shared" ref="E27:E29" si="24">A27*D27</f>
        <v>0</v>
      </c>
      <c r="F27">
        <f t="shared" si="21"/>
        <v>900</v>
      </c>
      <c r="G27">
        <f t="shared" si="22"/>
        <v>0</v>
      </c>
      <c r="H27" t="s">
        <v>41</v>
      </c>
      <c r="I27">
        <f>SUMIF(F25:F30,"&lt;&gt;#DIV/0!")</f>
        <v>9100</v>
      </c>
      <c r="O27" s="7">
        <f t="shared" ref="O27:P27" si="25">K14</f>
        <v>0</v>
      </c>
      <c r="P27" s="7">
        <f t="shared" si="25"/>
        <v>0</v>
      </c>
      <c r="Q27" s="7"/>
    </row>
    <row r="28" spans="1:17" x14ac:dyDescent="0.3">
      <c r="A28" s="8">
        <f t="shared" si="18"/>
        <v>40</v>
      </c>
      <c r="B28">
        <f>A28*I29+I30</f>
        <v>0</v>
      </c>
      <c r="C28" s="8">
        <f t="shared" si="19"/>
        <v>195.7554249079875</v>
      </c>
      <c r="D28" s="8">
        <f t="shared" si="20"/>
        <v>0</v>
      </c>
      <c r="E28">
        <f t="shared" si="24"/>
        <v>0</v>
      </c>
      <c r="F28">
        <f t="shared" si="21"/>
        <v>1600</v>
      </c>
      <c r="G28">
        <f t="shared" si="22"/>
        <v>0</v>
      </c>
      <c r="H28" t="s">
        <v>42</v>
      </c>
      <c r="I28">
        <f>SUMIF(G25:G30,"&lt;&gt;#DIV/0!")</f>
        <v>0</v>
      </c>
      <c r="O28" s="7">
        <f t="shared" ref="O28:P28" si="26">K15</f>
        <v>0</v>
      </c>
      <c r="P28" s="7">
        <f t="shared" si="26"/>
        <v>0</v>
      </c>
      <c r="Q28" s="7"/>
    </row>
    <row r="29" spans="1:17" x14ac:dyDescent="0.3">
      <c r="A29" s="8">
        <f t="shared" si="18"/>
        <v>50</v>
      </c>
      <c r="B29">
        <f>A29*I29+I30</f>
        <v>0</v>
      </c>
      <c r="C29" s="8">
        <f t="shared" si="19"/>
        <v>244.69428113498441</v>
      </c>
      <c r="D29" s="8">
        <f t="shared" si="20"/>
        <v>0</v>
      </c>
      <c r="E29">
        <f t="shared" si="24"/>
        <v>0</v>
      </c>
      <c r="F29">
        <f t="shared" si="21"/>
        <v>2500</v>
      </c>
      <c r="G29">
        <f t="shared" si="22"/>
        <v>0</v>
      </c>
      <c r="H29" t="s">
        <v>43</v>
      </c>
      <c r="I29">
        <f>(I33*I26-I24*I25)/(I33*I27-I24*I24)</f>
        <v>0</v>
      </c>
      <c r="O29" s="7">
        <f t="shared" ref="O29:P29" si="27">K16</f>
        <v>0</v>
      </c>
      <c r="P29" s="7">
        <f t="shared" si="27"/>
        <v>0</v>
      </c>
      <c r="Q29" s="7"/>
    </row>
    <row r="30" spans="1:17" x14ac:dyDescent="0.3">
      <c r="A30" s="8">
        <f t="shared" si="18"/>
        <v>60</v>
      </c>
      <c r="B30">
        <f>A30*I29+I30</f>
        <v>0</v>
      </c>
      <c r="C30" s="8">
        <f t="shared" ref="C30" si="28">D18*A30/A30</f>
        <v>293.63313736198131</v>
      </c>
      <c r="D30" s="8">
        <f t="shared" ref="D30" si="29">E18*A30/A30</f>
        <v>0</v>
      </c>
      <c r="E30">
        <f t="shared" ref="E30" si="30">A30*D30</f>
        <v>0</v>
      </c>
      <c r="F30">
        <f t="shared" ref="F30" si="31">A30*A30</f>
        <v>3600</v>
      </c>
      <c r="G30">
        <f t="shared" ref="G30" si="32">D30*D30</f>
        <v>0</v>
      </c>
      <c r="H30" t="s">
        <v>44</v>
      </c>
      <c r="I30">
        <f>(I25*I27-I24*I26)/(I33*I27-I24*I24)</f>
        <v>0</v>
      </c>
      <c r="O30" s="7">
        <f t="shared" ref="O30:P30" si="33">K17</f>
        <v>0</v>
      </c>
      <c r="P30" s="7">
        <f t="shared" si="33"/>
        <v>0</v>
      </c>
      <c r="Q30" s="7"/>
    </row>
    <row r="31" spans="1:17" x14ac:dyDescent="0.3">
      <c r="H31" t="s">
        <v>45</v>
      </c>
      <c r="I31">
        <f>I29*SQRT(I33/(I33*I27-I24*I24))</f>
        <v>0</v>
      </c>
      <c r="O31" s="7">
        <f t="shared" ref="O31:P31" si="34">K18</f>
        <v>0</v>
      </c>
      <c r="P31" s="7">
        <f t="shared" si="34"/>
        <v>0</v>
      </c>
      <c r="Q31" s="7"/>
    </row>
    <row r="32" spans="1:17" x14ac:dyDescent="0.3">
      <c r="H32" t="s">
        <v>46</v>
      </c>
      <c r="I32">
        <f>I29*SQRT(I27/(I33*I27-I24*I24))</f>
        <v>0</v>
      </c>
      <c r="O32" s="7">
        <f t="shared" ref="O32:P32" si="35">K19</f>
        <v>0</v>
      </c>
      <c r="P32" s="7">
        <f t="shared" si="35"/>
        <v>0</v>
      </c>
      <c r="Q32" s="7"/>
    </row>
    <row r="33" spans="1:17" x14ac:dyDescent="0.3">
      <c r="H33" t="s">
        <v>47</v>
      </c>
      <c r="I33">
        <f>COUNTIF(F25:F30,"&lt;&gt;0")</f>
        <v>6</v>
      </c>
      <c r="O33" s="7">
        <f t="shared" ref="O33:P33" si="36">K20</f>
        <v>0</v>
      </c>
      <c r="P33" s="7">
        <f t="shared" si="36"/>
        <v>0</v>
      </c>
      <c r="Q33" s="7"/>
    </row>
    <row r="34" spans="1:17" x14ac:dyDescent="0.3">
      <c r="A34" s="9" t="s">
        <v>49</v>
      </c>
      <c r="B34" s="9"/>
      <c r="C34" s="2">
        <f>D13/A13</f>
        <v>4.8938856226996874</v>
      </c>
      <c r="O34" s="7">
        <f t="shared" ref="O34:P34" si="37">K21</f>
        <v>0</v>
      </c>
      <c r="P34" s="7">
        <f t="shared" si="37"/>
        <v>0</v>
      </c>
      <c r="Q34" s="7"/>
    </row>
    <row r="35" spans="1:17" x14ac:dyDescent="0.3">
      <c r="A35" s="9" t="s">
        <v>50</v>
      </c>
      <c r="B35" s="9"/>
      <c r="C35" s="2">
        <f>I29</f>
        <v>0</v>
      </c>
      <c r="O35" s="7">
        <f t="shared" ref="O35:P35" si="38">K22</f>
        <v>0</v>
      </c>
      <c r="P35" s="7">
        <f t="shared" si="38"/>
        <v>0</v>
      </c>
      <c r="Q35" s="7"/>
    </row>
    <row r="36" spans="1:17" x14ac:dyDescent="0.3">
      <c r="O36" s="7">
        <f t="shared" ref="O36:P36" si="39">K23</f>
        <v>0</v>
      </c>
      <c r="P36" s="7">
        <f t="shared" si="39"/>
        <v>0</v>
      </c>
      <c r="Q36" s="7"/>
    </row>
    <row r="37" spans="1:17" x14ac:dyDescent="0.3">
      <c r="O37" s="7">
        <f>M11</f>
        <v>0</v>
      </c>
      <c r="P37" s="7"/>
      <c r="Q37" s="7">
        <f>N11</f>
        <v>0</v>
      </c>
    </row>
    <row r="38" spans="1:17" x14ac:dyDescent="0.3">
      <c r="O38" s="7">
        <f t="shared" ref="O38:O50" si="40">M12</f>
        <v>0</v>
      </c>
      <c r="P38" s="7"/>
      <c r="Q38" s="7">
        <f t="shared" ref="Q38:Q50" si="41">N12</f>
        <v>0</v>
      </c>
    </row>
    <row r="39" spans="1:17" x14ac:dyDescent="0.3">
      <c r="O39" s="7">
        <f t="shared" si="40"/>
        <v>0</v>
      </c>
      <c r="P39" s="7"/>
      <c r="Q39" s="7">
        <f t="shared" si="41"/>
        <v>0</v>
      </c>
    </row>
    <row r="40" spans="1:17" x14ac:dyDescent="0.3">
      <c r="O40" s="7">
        <f t="shared" si="40"/>
        <v>0</v>
      </c>
      <c r="P40" s="7"/>
      <c r="Q40" s="7">
        <f t="shared" si="41"/>
        <v>0</v>
      </c>
    </row>
    <row r="41" spans="1:17" x14ac:dyDescent="0.3">
      <c r="O41" s="7">
        <f t="shared" si="40"/>
        <v>0</v>
      </c>
      <c r="P41" s="7"/>
      <c r="Q41" s="7">
        <f t="shared" si="41"/>
        <v>0</v>
      </c>
    </row>
    <row r="42" spans="1:17" x14ac:dyDescent="0.3">
      <c r="O42" s="7">
        <f t="shared" si="40"/>
        <v>0</v>
      </c>
      <c r="P42" s="7"/>
      <c r="Q42" s="7">
        <f t="shared" si="41"/>
        <v>0</v>
      </c>
    </row>
    <row r="43" spans="1:17" x14ac:dyDescent="0.3">
      <c r="O43" s="7">
        <f t="shared" si="40"/>
        <v>0</v>
      </c>
      <c r="P43" s="7"/>
      <c r="Q43" s="7">
        <f t="shared" si="41"/>
        <v>0</v>
      </c>
    </row>
    <row r="44" spans="1:17" x14ac:dyDescent="0.3">
      <c r="O44" s="7">
        <f t="shared" si="40"/>
        <v>0</v>
      </c>
      <c r="P44" s="7"/>
      <c r="Q44" s="7">
        <f t="shared" si="41"/>
        <v>0</v>
      </c>
    </row>
    <row r="45" spans="1:17" x14ac:dyDescent="0.3">
      <c r="O45" s="7">
        <f t="shared" si="40"/>
        <v>0</v>
      </c>
      <c r="P45" s="7"/>
      <c r="Q45" s="7">
        <f t="shared" si="41"/>
        <v>0</v>
      </c>
    </row>
    <row r="46" spans="1:17" x14ac:dyDescent="0.3">
      <c r="O46" s="7">
        <f t="shared" si="40"/>
        <v>0</v>
      </c>
      <c r="P46" s="7"/>
      <c r="Q46" s="7">
        <f t="shared" si="41"/>
        <v>0</v>
      </c>
    </row>
    <row r="47" spans="1:17" x14ac:dyDescent="0.3">
      <c r="O47" s="7">
        <f t="shared" si="40"/>
        <v>0</v>
      </c>
      <c r="P47" s="7"/>
      <c r="Q47" s="7">
        <f t="shared" si="41"/>
        <v>0</v>
      </c>
    </row>
    <row r="48" spans="1:17" x14ac:dyDescent="0.3">
      <c r="O48" s="7">
        <f t="shared" si="40"/>
        <v>0</v>
      </c>
      <c r="P48" s="7"/>
      <c r="Q48" s="7">
        <f t="shared" si="41"/>
        <v>0</v>
      </c>
    </row>
    <row r="49" spans="15:17" x14ac:dyDescent="0.3">
      <c r="O49" s="7">
        <f t="shared" si="40"/>
        <v>0</v>
      </c>
      <c r="P49" s="7"/>
      <c r="Q49" s="7">
        <f t="shared" si="41"/>
        <v>0</v>
      </c>
    </row>
    <row r="50" spans="15:17" x14ac:dyDescent="0.3">
      <c r="O50" s="7">
        <f t="shared" si="40"/>
        <v>0</v>
      </c>
      <c r="P50" s="7"/>
      <c r="Q50" s="7">
        <f t="shared" si="41"/>
        <v>0</v>
      </c>
    </row>
  </sheetData>
  <mergeCells count="9">
    <mergeCell ref="A34:B34"/>
    <mergeCell ref="A35:B35"/>
    <mergeCell ref="I9:L9"/>
    <mergeCell ref="M9:N9"/>
    <mergeCell ref="I8:N8"/>
    <mergeCell ref="A1:C1"/>
    <mergeCell ref="D1:F1"/>
    <mergeCell ref="G1:H1"/>
    <mergeCell ref="I1:K1"/>
  </mergeCells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</dc:creator>
  <cp:lastModifiedBy>ab</cp:lastModifiedBy>
  <dcterms:created xsi:type="dcterms:W3CDTF">2021-11-19T00:53:00Z</dcterms:created>
  <dcterms:modified xsi:type="dcterms:W3CDTF">2021-11-20T02:06:49Z</dcterms:modified>
</cp:coreProperties>
</file>