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indows Library\Documents\oCam\물실\"/>
    </mc:Choice>
  </mc:AlternateContent>
  <xr:revisionPtr revIDLastSave="0" documentId="13_ncr:1_{22DC65A0-CAA1-420A-86BD-61F72F8C975C}" xr6:coauthVersionLast="47" xr6:coauthVersionMax="47" xr10:uidLastSave="{00000000-0000-0000-0000-000000000000}"/>
  <bookViews>
    <workbookView xWindow="0" yWindow="690" windowWidth="20490" windowHeight="9540" xr2:uid="{00000000-000D-0000-FFFF-FFFF00000000}"/>
  </bookViews>
  <sheets>
    <sheet name="Sheet1" sheetId="2" r:id="rId1"/>
  </sheets>
  <definedNames>
    <definedName name="차트1">Sheet1!$L$25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2" l="1"/>
  <c r="C59" i="2" l="1"/>
  <c r="D52" i="2"/>
  <c r="D54" i="2"/>
  <c r="D55" i="2"/>
  <c r="D56" i="2"/>
  <c r="D57" i="2"/>
  <c r="L57" i="2" s="1"/>
  <c r="O57" i="2" s="1"/>
  <c r="D53" i="2"/>
  <c r="L53" i="2"/>
  <c r="O53" i="2" s="1"/>
  <c r="L56" i="2"/>
  <c r="L52" i="2"/>
  <c r="D43" i="2"/>
  <c r="D44" i="2"/>
  <c r="D45" i="2"/>
  <c r="D46" i="2"/>
  <c r="L46" i="2" s="1"/>
  <c r="O46" i="2" s="1"/>
  <c r="D47" i="2"/>
  <c r="D42" i="2"/>
  <c r="C29" i="2"/>
  <c r="C30" i="2"/>
  <c r="C31" i="2"/>
  <c r="K31" i="2" s="1"/>
  <c r="C32" i="2"/>
  <c r="K32" i="2" s="1"/>
  <c r="C33" i="2"/>
  <c r="C34" i="2"/>
  <c r="K34" i="2" s="1"/>
  <c r="C35" i="2"/>
  <c r="K35" i="2" s="1"/>
  <c r="C36" i="2"/>
  <c r="K36" i="2" s="1"/>
  <c r="C37" i="2"/>
  <c r="C28" i="2"/>
  <c r="C15" i="2"/>
  <c r="C16" i="2"/>
  <c r="C17" i="2"/>
  <c r="C18" i="2"/>
  <c r="K18" i="2" s="1"/>
  <c r="C19" i="2"/>
  <c r="C20" i="2"/>
  <c r="C21" i="2"/>
  <c r="C22" i="2"/>
  <c r="K22" i="2" s="1"/>
  <c r="C23" i="2"/>
  <c r="C14" i="2"/>
  <c r="K14" i="2" s="1"/>
  <c r="B52" i="2"/>
  <c r="E52" i="2" s="1"/>
  <c r="L54" i="2"/>
  <c r="O54" i="2" s="1"/>
  <c r="N5" i="2"/>
  <c r="N6" i="2"/>
  <c r="B53" i="2" s="1"/>
  <c r="I53" i="2" s="1"/>
  <c r="N7" i="2"/>
  <c r="B54" i="2" s="1"/>
  <c r="N8" i="2"/>
  <c r="B55" i="2" s="1"/>
  <c r="E55" i="2" s="1"/>
  <c r="N9" i="2"/>
  <c r="B56" i="2" s="1"/>
  <c r="E56" i="2" s="1"/>
  <c r="N10" i="2"/>
  <c r="F26" i="2" s="1"/>
  <c r="B43" i="2"/>
  <c r="I43" i="2" s="1"/>
  <c r="B44" i="2"/>
  <c r="I44" i="2" s="1"/>
  <c r="N44" i="2" s="1"/>
  <c r="B45" i="2"/>
  <c r="I45" i="2" s="1"/>
  <c r="B46" i="2"/>
  <c r="I46" i="2" s="1"/>
  <c r="B47" i="2"/>
  <c r="B42" i="2"/>
  <c r="I42" i="2" s="1"/>
  <c r="L47" i="2"/>
  <c r="O47" i="2" s="1"/>
  <c r="L45" i="2"/>
  <c r="O45" i="2" s="1"/>
  <c r="L44" i="2"/>
  <c r="O44" i="2" s="1"/>
  <c r="L43" i="2"/>
  <c r="O43" i="2" s="1"/>
  <c r="L42" i="2"/>
  <c r="K29" i="2"/>
  <c r="K30" i="2"/>
  <c r="K33" i="2"/>
  <c r="K37" i="2"/>
  <c r="K28" i="2"/>
  <c r="K15" i="2"/>
  <c r="K16" i="2"/>
  <c r="K17" i="2"/>
  <c r="K19" i="2"/>
  <c r="K20" i="2"/>
  <c r="K21" i="2"/>
  <c r="K23" i="2"/>
  <c r="D26" i="2"/>
  <c r="M37" i="2"/>
  <c r="H37" i="2"/>
  <c r="H36" i="2"/>
  <c r="M36" i="2" s="1"/>
  <c r="H35" i="2"/>
  <c r="M35" i="2" s="1"/>
  <c r="H34" i="2"/>
  <c r="H33" i="2"/>
  <c r="M33" i="2" s="1"/>
  <c r="H32" i="2"/>
  <c r="M32" i="2" s="1"/>
  <c r="H31" i="2"/>
  <c r="H30" i="2"/>
  <c r="M30" i="2" s="1"/>
  <c r="H29" i="2"/>
  <c r="M29" i="2" s="1"/>
  <c r="H28" i="2"/>
  <c r="H15" i="2"/>
  <c r="H16" i="2"/>
  <c r="M16" i="2" s="1"/>
  <c r="H17" i="2"/>
  <c r="M17" i="2" s="1"/>
  <c r="H18" i="2"/>
  <c r="M18" i="2" s="1"/>
  <c r="H19" i="2"/>
  <c r="H20" i="2"/>
  <c r="M20" i="2" s="1"/>
  <c r="H21" i="2"/>
  <c r="M21" i="2" s="1"/>
  <c r="H22" i="2"/>
  <c r="M22" i="2" s="1"/>
  <c r="H23" i="2"/>
  <c r="H14" i="2"/>
  <c r="P27" i="2" l="1"/>
  <c r="I47" i="2"/>
  <c r="Q41" i="2" s="1"/>
  <c r="D30" i="2"/>
  <c r="D34" i="2"/>
  <c r="D28" i="2"/>
  <c r="B39" i="2"/>
  <c r="D33" i="2"/>
  <c r="D31" i="2"/>
  <c r="D35" i="2"/>
  <c r="E35" i="2" s="1"/>
  <c r="F35" i="2" s="1"/>
  <c r="D32" i="2"/>
  <c r="D36" i="2"/>
  <c r="D29" i="2"/>
  <c r="E29" i="2" s="1"/>
  <c r="F29" i="2" s="1"/>
  <c r="D37" i="2"/>
  <c r="D40" i="2"/>
  <c r="F12" i="2"/>
  <c r="B57" i="2"/>
  <c r="I57" i="2" s="1"/>
  <c r="N57" i="2" s="1"/>
  <c r="E54" i="2"/>
  <c r="K54" i="2" s="1"/>
  <c r="I54" i="2"/>
  <c r="N54" i="2" s="1"/>
  <c r="E53" i="2"/>
  <c r="K53" i="2" s="1"/>
  <c r="M53" i="2"/>
  <c r="Q42" i="2"/>
  <c r="F52" i="2"/>
  <c r="G52" i="2" s="1"/>
  <c r="K52" i="2"/>
  <c r="K56" i="2"/>
  <c r="K55" i="2"/>
  <c r="I56" i="2"/>
  <c r="M56" i="2" s="1"/>
  <c r="I55" i="2"/>
  <c r="N55" i="2" s="1"/>
  <c r="I52" i="2"/>
  <c r="F55" i="2"/>
  <c r="G55" i="2" s="1"/>
  <c r="O52" i="2"/>
  <c r="Q55" i="2" s="1"/>
  <c r="O56" i="2"/>
  <c r="N53" i="2"/>
  <c r="F56" i="2"/>
  <c r="G56" i="2" s="1"/>
  <c r="L55" i="2"/>
  <c r="O55" i="2" s="1"/>
  <c r="M43" i="2"/>
  <c r="M45" i="2"/>
  <c r="O42" i="2"/>
  <c r="Q45" i="2" s="1"/>
  <c r="M46" i="2"/>
  <c r="M44" i="2"/>
  <c r="N42" i="2"/>
  <c r="N43" i="2"/>
  <c r="N45" i="2"/>
  <c r="N46" i="2"/>
  <c r="M42" i="2"/>
  <c r="J36" i="2"/>
  <c r="N36" i="2"/>
  <c r="M28" i="2"/>
  <c r="M31" i="2"/>
  <c r="M34" i="2"/>
  <c r="P13" i="2"/>
  <c r="M23" i="2"/>
  <c r="M15" i="2"/>
  <c r="M19" i="2"/>
  <c r="M47" i="2" l="1"/>
  <c r="N47" i="2"/>
  <c r="Q43" i="2"/>
  <c r="M57" i="2"/>
  <c r="F54" i="2"/>
  <c r="G54" i="2" s="1"/>
  <c r="M54" i="2"/>
  <c r="E44" i="2"/>
  <c r="K44" i="2" s="1"/>
  <c r="E42" i="2"/>
  <c r="K42" i="2" s="1"/>
  <c r="E43" i="2"/>
  <c r="K43" i="2" s="1"/>
  <c r="E45" i="2"/>
  <c r="K45" i="2" s="1"/>
  <c r="C49" i="2"/>
  <c r="E46" i="2"/>
  <c r="K46" i="2" s="1"/>
  <c r="E47" i="2"/>
  <c r="K47" i="2" s="1"/>
  <c r="E57" i="2"/>
  <c r="K57" i="2" s="1"/>
  <c r="Q51" i="2"/>
  <c r="N56" i="2"/>
  <c r="Q52" i="2"/>
  <c r="Q44" i="2"/>
  <c r="M52" i="2"/>
  <c r="N52" i="2"/>
  <c r="M55" i="2"/>
  <c r="F53" i="2"/>
  <c r="G53" i="2" s="1"/>
  <c r="E36" i="2"/>
  <c r="F36" i="2" s="1"/>
  <c r="L36" i="2"/>
  <c r="J34" i="2"/>
  <c r="J28" i="2"/>
  <c r="J29" i="2"/>
  <c r="E28" i="2"/>
  <c r="F28" i="2" s="1"/>
  <c r="J32" i="2"/>
  <c r="J31" i="2"/>
  <c r="E32" i="2"/>
  <c r="F32" i="2" s="1"/>
  <c r="E31" i="2"/>
  <c r="F31" i="2" s="1"/>
  <c r="J30" i="2"/>
  <c r="J37" i="2"/>
  <c r="E37" i="2"/>
  <c r="F37" i="2" s="1"/>
  <c r="E30" i="2"/>
  <c r="F30" i="2" s="1"/>
  <c r="J35" i="2"/>
  <c r="J33" i="2"/>
  <c r="P30" i="2"/>
  <c r="E34" i="2"/>
  <c r="F34" i="2" s="1"/>
  <c r="E33" i="2"/>
  <c r="F33" i="2" s="1"/>
  <c r="F42" i="2" l="1"/>
  <c r="G42" i="2" s="1"/>
  <c r="Q46" i="2"/>
  <c r="F45" i="2"/>
  <c r="G45" i="2" s="1"/>
  <c r="F44" i="2"/>
  <c r="G44" i="2" s="1"/>
  <c r="F57" i="2"/>
  <c r="G57" i="2" s="1"/>
  <c r="F46" i="2"/>
  <c r="G46" i="2" s="1"/>
  <c r="Q53" i="2"/>
  <c r="F43" i="2"/>
  <c r="G43" i="2" s="1"/>
  <c r="F47" i="2"/>
  <c r="G47" i="2" s="1"/>
  <c r="Q54" i="2"/>
  <c r="Q60" i="2"/>
  <c r="Q49" i="2"/>
  <c r="Q48" i="2"/>
  <c r="Q47" i="2"/>
  <c r="J42" i="2" s="1"/>
  <c r="N35" i="2"/>
  <c r="L35" i="2"/>
  <c r="N32" i="2"/>
  <c r="L32" i="2"/>
  <c r="P28" i="2"/>
  <c r="N28" i="2"/>
  <c r="L28" i="2"/>
  <c r="N33" i="2"/>
  <c r="L33" i="2"/>
  <c r="N30" i="2"/>
  <c r="L30" i="2"/>
  <c r="N31" i="2"/>
  <c r="L31" i="2"/>
  <c r="N37" i="2"/>
  <c r="L37" i="2"/>
  <c r="N29" i="2"/>
  <c r="L29" i="2"/>
  <c r="N34" i="2"/>
  <c r="L34" i="2"/>
  <c r="C48" i="2" l="1"/>
  <c r="Q57" i="2"/>
  <c r="Q56" i="2"/>
  <c r="Q58" i="2" s="1"/>
  <c r="J44" i="2"/>
  <c r="J46" i="2"/>
  <c r="J45" i="2"/>
  <c r="J47" i="2"/>
  <c r="J43" i="2"/>
  <c r="P29" i="2"/>
  <c r="P32" i="2" s="1"/>
  <c r="P34" i="2" s="1"/>
  <c r="P31" i="2"/>
  <c r="P33" i="2" l="1"/>
  <c r="I31" i="2" s="1"/>
  <c r="P35" i="2"/>
  <c r="J56" i="2"/>
  <c r="J55" i="2"/>
  <c r="J53" i="2"/>
  <c r="Q59" i="2"/>
  <c r="J52" i="2"/>
  <c r="J57" i="2"/>
  <c r="J54" i="2"/>
  <c r="C58" i="2"/>
  <c r="I37" i="2"/>
  <c r="I36" i="2"/>
  <c r="B38" i="2"/>
  <c r="I33" i="2"/>
  <c r="I29" i="2"/>
  <c r="I30" i="2"/>
  <c r="I35" i="2"/>
  <c r="I28" i="2"/>
  <c r="I34" i="2"/>
  <c r="I32" i="2"/>
  <c r="M14" i="2" l="1"/>
  <c r="P16" i="2" s="1"/>
  <c r="D12" i="2"/>
  <c r="D22" i="2" l="1"/>
  <c r="D23" i="2"/>
  <c r="D21" i="2"/>
  <c r="D18" i="2"/>
  <c r="D14" i="2"/>
  <c r="D17" i="2"/>
  <c r="D16" i="2"/>
  <c r="B25" i="2"/>
  <c r="D15" i="2"/>
  <c r="D20" i="2"/>
  <c r="D19" i="2"/>
  <c r="L14" i="2"/>
  <c r="N22" i="2" l="1"/>
  <c r="L22" i="2"/>
  <c r="N15" i="2"/>
  <c r="L15" i="2"/>
  <c r="N16" i="2"/>
  <c r="L16" i="2"/>
  <c r="N21" i="2"/>
  <c r="L21" i="2"/>
  <c r="N14" i="2"/>
  <c r="P14" i="2"/>
  <c r="N19" i="2"/>
  <c r="L19" i="2"/>
  <c r="N18" i="2"/>
  <c r="L18" i="2"/>
  <c r="N23" i="2"/>
  <c r="L23" i="2"/>
  <c r="N17" i="2"/>
  <c r="L17" i="2"/>
  <c r="N20" i="2"/>
  <c r="L20" i="2"/>
  <c r="E15" i="2"/>
  <c r="F15" i="2" s="1"/>
  <c r="J15" i="2"/>
  <c r="E16" i="2"/>
  <c r="J16" i="2"/>
  <c r="E14" i="2"/>
  <c r="F14" i="2" s="1"/>
  <c r="J14" i="2"/>
  <c r="J18" i="2" l="1"/>
  <c r="F16" i="2"/>
  <c r="J17" i="2"/>
  <c r="E17" i="2"/>
  <c r="F17" i="2" s="1"/>
  <c r="E18" i="2"/>
  <c r="F18" i="2" s="1"/>
  <c r="P15" i="2"/>
  <c r="P18" i="2"/>
  <c r="P19" i="2"/>
  <c r="I21" i="2" s="1"/>
  <c r="P17" i="2"/>
  <c r="E20" i="2" l="1"/>
  <c r="F20" i="2" s="1"/>
  <c r="J20" i="2"/>
  <c r="E19" i="2"/>
  <c r="F19" i="2" s="1"/>
  <c r="J19" i="2"/>
  <c r="I23" i="2"/>
  <c r="I18" i="2"/>
  <c r="I16" i="2"/>
  <c r="I19" i="2"/>
  <c r="I22" i="2"/>
  <c r="I15" i="2"/>
  <c r="I17" i="2"/>
  <c r="I14" i="2"/>
  <c r="I20" i="2"/>
  <c r="P21" i="2"/>
  <c r="P20" i="2"/>
  <c r="B24" i="2" s="1"/>
  <c r="E21" i="2" l="1"/>
  <c r="F21" i="2" s="1"/>
  <c r="J21" i="2"/>
  <c r="E22" i="2"/>
  <c r="F22" i="2" s="1"/>
  <c r="J22" i="2"/>
  <c r="E23" i="2" l="1"/>
  <c r="F23" i="2" s="1"/>
  <c r="J23" i="2"/>
</calcChain>
</file>

<file path=xl/sharedStrings.xml><?xml version="1.0" encoding="utf-8"?>
<sst xmlns="http://schemas.openxmlformats.org/spreadsheetml/2006/main" count="114" uniqueCount="33">
  <si>
    <t>sum xiyi</t>
    <phoneticPr fontId="18" type="noConversion"/>
  </si>
  <si>
    <t>sum xi</t>
    <phoneticPr fontId="18" type="noConversion"/>
  </si>
  <si>
    <t>sum yi</t>
    <phoneticPr fontId="18" type="noConversion"/>
  </si>
  <si>
    <t>a</t>
    <phoneticPr fontId="18" type="noConversion"/>
  </si>
  <si>
    <t>b</t>
    <phoneticPr fontId="18" type="noConversion"/>
  </si>
  <si>
    <t>sum xi2</t>
    <phoneticPr fontId="18" type="noConversion"/>
  </si>
  <si>
    <t>sum yi2</t>
    <phoneticPr fontId="18" type="noConversion"/>
  </si>
  <si>
    <t>appr</t>
    <phoneticPr fontId="18" type="noConversion"/>
  </si>
  <si>
    <t>도선기판번호</t>
    <phoneticPr fontId="18" type="noConversion"/>
  </si>
  <si>
    <t>길이(mm)</t>
    <phoneticPr fontId="18" type="noConversion"/>
  </si>
  <si>
    <t>도선길이</t>
    <phoneticPr fontId="18" type="noConversion"/>
  </si>
  <si>
    <t>전류</t>
    <phoneticPr fontId="18" type="noConversion"/>
  </si>
  <si>
    <t>질량</t>
    <phoneticPr fontId="18" type="noConversion"/>
  </si>
  <si>
    <t>측정 무게</t>
    <phoneticPr fontId="18" type="noConversion"/>
  </si>
  <si>
    <t>자기장(G)</t>
    <phoneticPr fontId="18" type="noConversion"/>
  </si>
  <si>
    <t>자석개수/거리</t>
    <phoneticPr fontId="18" type="noConversion"/>
  </si>
  <si>
    <t>기판번호</t>
    <phoneticPr fontId="18" type="noConversion"/>
  </si>
  <si>
    <t>자기력</t>
    <phoneticPr fontId="18" type="noConversion"/>
  </si>
  <si>
    <t>↓가우스미터 값 그대로 입력(단위 mT)</t>
    <phoneticPr fontId="18" type="noConversion"/>
  </si>
  <si>
    <t>차이</t>
    <phoneticPr fontId="18" type="noConversion"/>
  </si>
  <si>
    <t>비율</t>
    <phoneticPr fontId="18" type="noConversion"/>
  </si>
  <si>
    <t>x</t>
    <phoneticPr fontId="18" type="noConversion"/>
  </si>
  <si>
    <t>xy</t>
    <phoneticPr fontId="18" type="noConversion"/>
  </si>
  <si>
    <t>x2</t>
    <phoneticPr fontId="18" type="noConversion"/>
  </si>
  <si>
    <t>y2</t>
    <phoneticPr fontId="18" type="noConversion"/>
  </si>
  <si>
    <t>da</t>
    <phoneticPr fontId="18" type="noConversion"/>
  </si>
  <si>
    <t>db</t>
    <phoneticPr fontId="18" type="noConversion"/>
  </si>
  <si>
    <t>측정</t>
    <phoneticPr fontId="18" type="noConversion"/>
  </si>
  <si>
    <t>이론</t>
    <phoneticPr fontId="18" type="noConversion"/>
  </si>
  <si>
    <t>측정</t>
    <phoneticPr fontId="18" type="noConversion"/>
  </si>
  <si>
    <t>자석수</t>
    <phoneticPr fontId="18" type="noConversion"/>
  </si>
  <si>
    <t>중심자기장</t>
    <phoneticPr fontId="18" type="noConversion"/>
  </si>
  <si>
    <t>nna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</si>
</sst>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33" borderId="0" xfId="0" applyNumberForma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Sheet1!$B$4:$L$4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Sheet1!$B$5:$L$5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7C-445B-A8F3-7372FA704271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Sheet1!$B$4:$L$4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Sheet1!$B$6:$L$6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7C-445B-A8F3-7372FA704271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Sheet1!$B$4:$L$4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Sheet1!$B$7:$L$7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7C-445B-A8F3-7372FA704271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Sheet1!$B$4:$L$4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Sheet1!$B$8:$L$8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7C-445B-A8F3-7372FA704271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Sheet1!$B$4:$L$4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Sheet1!$B$9:$L$9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37C-445B-A8F3-7372FA704271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Sheet1!$B$4:$L$4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Sheet1!$B$10:$L$10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37C-445B-A8F3-7372FA704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332416"/>
        <c:axId val="1605334496"/>
      </c:scatterChart>
      <c:valAx>
        <c:axId val="1605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5334496"/>
        <c:crosses val="autoZero"/>
        <c:crossBetween val="midCat"/>
      </c:valAx>
      <c:valAx>
        <c:axId val="16053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533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appr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Sheet1!$H$14:$H$23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Sheet1!$I$14:$I$23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6-48FE-AE3C-7FA3C5476DDE}"/>
            </c:ext>
          </c:extLst>
        </c:ser>
        <c:ser>
          <c:idx val="1"/>
          <c:order val="1"/>
          <c:tx>
            <c:strRef>
              <c:f>Sheet1!$J$13</c:f>
              <c:strCache>
                <c:ptCount val="1"/>
                <c:pt idx="0">
                  <c:v>이론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Sheet1!$H$14:$H$23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Sheet1!$J$14:$J$23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6-48FE-AE3C-7FA3C5476DDE}"/>
            </c:ext>
          </c:extLst>
        </c:ser>
        <c:ser>
          <c:idx val="2"/>
          <c:order val="2"/>
          <c:tx>
            <c:strRef>
              <c:f>Sheet1!$K$13</c:f>
              <c:strCache>
                <c:ptCount val="1"/>
                <c:pt idx="0">
                  <c:v>측정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Sheet1!$H$14:$H$23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Sheet1!$K$14:$K$23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C6-48FE-AE3C-7FA3C547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697552"/>
        <c:axId val="1603683824"/>
      </c:scatterChart>
      <c:valAx>
        <c:axId val="16036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683824"/>
        <c:crosses val="autoZero"/>
        <c:crossBetween val="midCat"/>
      </c:valAx>
      <c:valAx>
        <c:axId val="16036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69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Sheet1!$I$27</c:f>
              <c:strCache>
                <c:ptCount val="1"/>
                <c:pt idx="0">
                  <c:v>appr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Sheet1!$H$28:$H$37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Sheet1!$I$28:$I$37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3-421D-871C-84056F11C16D}"/>
            </c:ext>
          </c:extLst>
        </c:ser>
        <c:ser>
          <c:idx val="1"/>
          <c:order val="1"/>
          <c:tx>
            <c:strRef>
              <c:f>Sheet1!$J$27</c:f>
              <c:strCache>
                <c:ptCount val="1"/>
                <c:pt idx="0">
                  <c:v>이론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Sheet1!$H$28:$H$37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Sheet1!$J$28:$J$37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C3-421D-871C-84056F11C16D}"/>
            </c:ext>
          </c:extLst>
        </c:ser>
        <c:ser>
          <c:idx val="2"/>
          <c:order val="2"/>
          <c:tx>
            <c:strRef>
              <c:f>Sheet1!$K$27</c:f>
              <c:strCache>
                <c:ptCount val="1"/>
                <c:pt idx="0">
                  <c:v>측정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Sheet1!$H$28:$H$37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Sheet1!$K$28:$K$37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C3-421D-871C-84056F11C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697552"/>
        <c:axId val="1603683824"/>
      </c:scatterChart>
      <c:valAx>
        <c:axId val="16036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683824"/>
        <c:crosses val="autoZero"/>
        <c:crossBetween val="midCat"/>
      </c:valAx>
      <c:valAx>
        <c:axId val="16036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69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Sheet1!$J$41</c:f>
              <c:strCache>
                <c:ptCount val="1"/>
                <c:pt idx="0">
                  <c:v>appr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Sheet1!$I$42:$I$47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Sheet1!$J$42:$J$47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96-44BF-8250-0A6553CCFC12}"/>
            </c:ext>
          </c:extLst>
        </c:ser>
        <c:ser>
          <c:idx val="1"/>
          <c:order val="1"/>
          <c:tx>
            <c:strRef>
              <c:f>Sheet1!$K$41</c:f>
              <c:strCache>
                <c:ptCount val="1"/>
                <c:pt idx="0">
                  <c:v>이론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Sheet1!$I$42:$I$47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Sheet1!$K$42:$K$47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96-44BF-8250-0A6553CCFC12}"/>
            </c:ext>
          </c:extLst>
        </c:ser>
        <c:ser>
          <c:idx val="2"/>
          <c:order val="2"/>
          <c:tx>
            <c:strRef>
              <c:f>Sheet1!$L$41</c:f>
              <c:strCache>
                <c:ptCount val="1"/>
                <c:pt idx="0">
                  <c:v>측정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Sheet1!$I$42:$I$47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Sheet1!$L$42:$L$47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96-44BF-8250-0A6553CCF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697552"/>
        <c:axId val="1603683824"/>
      </c:scatterChart>
      <c:valAx>
        <c:axId val="16036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683824"/>
        <c:crosses val="autoZero"/>
        <c:crossBetween val="midCat"/>
      </c:valAx>
      <c:valAx>
        <c:axId val="16036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69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Sheet1!$J$51</c:f>
              <c:strCache>
                <c:ptCount val="1"/>
                <c:pt idx="0">
                  <c:v>appr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Sheet1!$I$52:$I$57</c:f>
              <c:numCache>
                <c:formatCode>General</c:formatCode>
                <c:ptCount val="6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Sheet1!$J$52:$J$57</c:f>
              <c:numCache>
                <c:formatCode>General</c:formatCode>
                <c:ptCount val="6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4-46E9-8C30-0755801F14D5}"/>
            </c:ext>
          </c:extLst>
        </c:ser>
        <c:ser>
          <c:idx val="1"/>
          <c:order val="1"/>
          <c:tx>
            <c:strRef>
              <c:f>Sheet1!$K$51</c:f>
              <c:strCache>
                <c:ptCount val="1"/>
                <c:pt idx="0">
                  <c:v>이론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Sheet1!$I$52:$I$57</c:f>
              <c:numCache>
                <c:formatCode>General</c:formatCode>
                <c:ptCount val="6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Sheet1!$K$52:$K$57</c:f>
              <c:numCache>
                <c:formatCode>General</c:formatCode>
                <c:ptCount val="6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34-46E9-8C30-0755801F14D5}"/>
            </c:ext>
          </c:extLst>
        </c:ser>
        <c:ser>
          <c:idx val="2"/>
          <c:order val="2"/>
          <c:tx>
            <c:strRef>
              <c:f>Sheet1!$L$51</c:f>
              <c:strCache>
                <c:ptCount val="1"/>
                <c:pt idx="0">
                  <c:v>측정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Sheet1!$I$52:$I$57</c:f>
              <c:numCache>
                <c:formatCode>General</c:formatCode>
                <c:ptCount val="6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Sheet1!$L$52:$L$57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34-46E9-8C30-0755801F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697552"/>
        <c:axId val="1603683824"/>
      </c:scatterChart>
      <c:valAx>
        <c:axId val="16036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683824"/>
        <c:crosses val="autoZero"/>
        <c:crossBetween val="midCat"/>
      </c:valAx>
      <c:valAx>
        <c:axId val="16036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69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14433</xdr:colOff>
      <xdr:row>0</xdr:row>
      <xdr:rowOff>74220</xdr:rowOff>
    </xdr:from>
    <xdr:to>
      <xdr:col>16</xdr:col>
      <xdr:colOff>537173</xdr:colOff>
      <xdr:row>11</xdr:row>
      <xdr:rowOff>28862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20204</xdr:colOff>
      <xdr:row>9</xdr:row>
      <xdr:rowOff>187345</xdr:rowOff>
    </xdr:from>
    <xdr:to>
      <xdr:col>13</xdr:col>
      <xdr:colOff>101848</xdr:colOff>
      <xdr:row>23</xdr:row>
      <xdr:rowOff>60676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</xdr:colOff>
      <xdr:row>23</xdr:row>
      <xdr:rowOff>47933</xdr:rowOff>
    </xdr:from>
    <xdr:to>
      <xdr:col>13</xdr:col>
      <xdr:colOff>87416</xdr:colOff>
      <xdr:row>36</xdr:row>
      <xdr:rowOff>147265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20204</xdr:colOff>
      <xdr:row>36</xdr:row>
      <xdr:rowOff>177816</xdr:rowOff>
    </xdr:from>
    <xdr:to>
      <xdr:col>13</xdr:col>
      <xdr:colOff>129886</xdr:colOff>
      <xdr:row>50</xdr:row>
      <xdr:rowOff>60672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5772</xdr:colOff>
      <xdr:row>50</xdr:row>
      <xdr:rowOff>47930</xdr:rowOff>
    </xdr:from>
    <xdr:to>
      <xdr:col>13</xdr:col>
      <xdr:colOff>129886</xdr:colOff>
      <xdr:row>63</xdr:row>
      <xdr:rowOff>147264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zoomScale="70" zoomScaleNormal="70" workbookViewId="0">
      <selection activeCell="D50" sqref="D50"/>
    </sheetView>
  </sheetViews>
  <sheetFormatPr defaultRowHeight="16.5" x14ac:dyDescent="0.3"/>
  <cols>
    <col min="1" max="3" width="9.875" style="1" customWidth="1"/>
    <col min="4" max="4" width="11" style="1" customWidth="1"/>
    <col min="5" max="13" width="9.875" style="1" customWidth="1"/>
    <col min="14" max="18" width="12.625" style="1" customWidth="1"/>
    <col min="19" max="19" width="9.125" style="1" customWidth="1"/>
    <col min="20" max="20" width="14.5" style="1" bestFit="1" customWidth="1"/>
    <col min="21" max="16384" width="9" style="1"/>
  </cols>
  <sheetData>
    <row r="1" spans="1:16" x14ac:dyDescent="0.3">
      <c r="A1" s="1" t="s">
        <v>8</v>
      </c>
      <c r="B1" s="2">
        <v>37</v>
      </c>
      <c r="C1" s="2">
        <v>38</v>
      </c>
      <c r="D1" s="2">
        <v>39</v>
      </c>
      <c r="E1" s="2">
        <v>40</v>
      </c>
      <c r="F1" s="2">
        <v>41</v>
      </c>
      <c r="G1" s="2">
        <v>42</v>
      </c>
    </row>
    <row r="2" spans="1:16" x14ac:dyDescent="0.3">
      <c r="A2" s="1" t="s">
        <v>9</v>
      </c>
      <c r="B2" s="2">
        <v>20</v>
      </c>
      <c r="C2" s="2">
        <v>40</v>
      </c>
      <c r="D2" s="2">
        <v>30</v>
      </c>
      <c r="E2" s="2">
        <v>10</v>
      </c>
      <c r="F2" s="2">
        <v>60</v>
      </c>
      <c r="G2" s="2">
        <v>80</v>
      </c>
    </row>
    <row r="3" spans="1:16" x14ac:dyDescent="0.3">
      <c r="B3" s="5" t="s">
        <v>18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6" s="3" customFormat="1" x14ac:dyDescent="0.3">
      <c r="A4" s="3" t="s">
        <v>15</v>
      </c>
      <c r="B4" s="3">
        <v>0</v>
      </c>
      <c r="C4" s="3">
        <v>0.5</v>
      </c>
      <c r="D4" s="3">
        <v>1</v>
      </c>
      <c r="E4" s="3">
        <v>1.5</v>
      </c>
      <c r="F4" s="3">
        <v>2</v>
      </c>
      <c r="G4" s="3">
        <v>2.5</v>
      </c>
      <c r="H4" s="3">
        <v>3</v>
      </c>
      <c r="I4" s="3">
        <v>3.5</v>
      </c>
      <c r="J4" s="3">
        <v>4</v>
      </c>
      <c r="K4" s="3">
        <v>4.5</v>
      </c>
      <c r="L4" s="3">
        <v>5</v>
      </c>
    </row>
    <row r="5" spans="1:16" x14ac:dyDescent="0.3">
      <c r="A5" s="1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N5" s="1" t="e">
        <f t="shared" ref="N5:N9" si="0">AVERAGE(C5:K5)</f>
        <v>#DIV/0!</v>
      </c>
    </row>
    <row r="6" spans="1:16" x14ac:dyDescent="0.3">
      <c r="A6" s="1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N6" s="1" t="e">
        <f t="shared" si="0"/>
        <v>#DIV/0!</v>
      </c>
      <c r="O6" s="3"/>
    </row>
    <row r="7" spans="1:16" x14ac:dyDescent="0.3">
      <c r="A7" s="1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N7" s="1" t="e">
        <f t="shared" si="0"/>
        <v>#DIV/0!</v>
      </c>
      <c r="O7" s="3"/>
    </row>
    <row r="8" spans="1:16" x14ac:dyDescent="0.3">
      <c r="A8" s="1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1" t="e">
        <f t="shared" si="0"/>
        <v>#DIV/0!</v>
      </c>
      <c r="O8" s="3"/>
    </row>
    <row r="9" spans="1:16" x14ac:dyDescent="0.3">
      <c r="A9" s="1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N9" s="1" t="e">
        <f t="shared" si="0"/>
        <v>#DIV/0!</v>
      </c>
      <c r="O9" s="3"/>
    </row>
    <row r="10" spans="1:16" x14ac:dyDescent="0.3">
      <c r="A10" s="1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N10" s="1" t="e">
        <f>AVERAGE(C10:K10)</f>
        <v>#DIV/0!</v>
      </c>
      <c r="O10" s="3"/>
    </row>
    <row r="12" spans="1:16" x14ac:dyDescent="0.3">
      <c r="A12" s="1" t="s">
        <v>16</v>
      </c>
      <c r="B12" s="2">
        <v>38</v>
      </c>
      <c r="C12" s="1" t="s">
        <v>10</v>
      </c>
      <c r="D12" s="1">
        <f>HLOOKUP(B12,B1:G2,2,TRUE)</f>
        <v>40</v>
      </c>
      <c r="E12" s="1" t="s">
        <v>14</v>
      </c>
      <c r="F12" s="1" t="e">
        <f>N10*10</f>
        <v>#DIV/0!</v>
      </c>
    </row>
    <row r="13" spans="1:16" x14ac:dyDescent="0.3">
      <c r="A13" s="1" t="s">
        <v>11</v>
      </c>
      <c r="B13" s="1" t="s">
        <v>12</v>
      </c>
      <c r="C13" s="1" t="s">
        <v>13</v>
      </c>
      <c r="D13" s="1" t="s">
        <v>17</v>
      </c>
      <c r="E13" s="1" t="s">
        <v>19</v>
      </c>
      <c r="F13" s="1" t="s">
        <v>20</v>
      </c>
      <c r="H13" s="1" t="s">
        <v>21</v>
      </c>
      <c r="I13" s="1" t="s">
        <v>7</v>
      </c>
      <c r="J13" s="1" t="s">
        <v>28</v>
      </c>
      <c r="K13" s="1" t="s">
        <v>27</v>
      </c>
      <c r="L13" s="1" t="s">
        <v>22</v>
      </c>
      <c r="M13" s="1" t="s">
        <v>23</v>
      </c>
      <c r="N13" s="1" t="s">
        <v>24</v>
      </c>
      <c r="O13" s="1" t="s">
        <v>1</v>
      </c>
      <c r="P13" s="1">
        <f>SUM(H14:H23)</f>
        <v>27.5</v>
      </c>
    </row>
    <row r="14" spans="1:16" x14ac:dyDescent="0.3">
      <c r="A14" s="2">
        <v>0.5</v>
      </c>
      <c r="B14" s="2"/>
      <c r="C14" s="1">
        <f>ROUND(9.8*B14/1000,4)</f>
        <v>0</v>
      </c>
      <c r="D14" s="1" t="e">
        <f>ROUND(A14*$D$12*$F$12/10000000,5)</f>
        <v>#DIV/0!</v>
      </c>
      <c r="E14" s="4" t="e">
        <f>C14-D14</f>
        <v>#DIV/0!</v>
      </c>
      <c r="F14" s="1" t="e">
        <f>ROUND(E14/(A14*$D$12*$F$12/10000000)*100,1)</f>
        <v>#DIV/0!</v>
      </c>
      <c r="H14" s="1">
        <f t="shared" ref="H14:H23" si="1">A14</f>
        <v>0.5</v>
      </c>
      <c r="I14" s="1">
        <f>H14*P18+P19</f>
        <v>0</v>
      </c>
      <c r="J14" s="1" t="e">
        <f t="shared" ref="J14:J23" si="2">D14</f>
        <v>#DIV/0!</v>
      </c>
      <c r="K14" s="1">
        <f>C14</f>
        <v>0</v>
      </c>
      <c r="L14" s="1">
        <f>H14*K14</f>
        <v>0</v>
      </c>
      <c r="M14" s="1">
        <f>H14*H14</f>
        <v>0.25</v>
      </c>
      <c r="N14" s="1">
        <f>K14*K14</f>
        <v>0</v>
      </c>
      <c r="O14" s="1" t="s">
        <v>2</v>
      </c>
      <c r="P14" s="1">
        <f>SUM(K14:K23)</f>
        <v>0</v>
      </c>
    </row>
    <row r="15" spans="1:16" x14ac:dyDescent="0.3">
      <c r="A15" s="2">
        <v>1</v>
      </c>
      <c r="B15" s="2"/>
      <c r="C15" s="1">
        <f t="shared" ref="C15:C23" si="3">ROUND(9.8*B15/1000,4)</f>
        <v>0</v>
      </c>
      <c r="D15" s="1" t="e">
        <f t="shared" ref="D15:D23" si="4">ROUND(A15*$D$12*$F$12/10000000,5)</f>
        <v>#DIV/0!</v>
      </c>
      <c r="E15" s="4" t="e">
        <f t="shared" ref="E15:E23" si="5">C15-D15</f>
        <v>#DIV/0!</v>
      </c>
      <c r="F15" s="1" t="e">
        <f t="shared" ref="F15:F23" si="6">ROUND(E15/(A15*$D$12*$F$12/10000000)*100,1)</f>
        <v>#DIV/0!</v>
      </c>
      <c r="H15" s="1">
        <f t="shared" si="1"/>
        <v>1</v>
      </c>
      <c r="I15" s="1">
        <f>H15*P18+P19</f>
        <v>0</v>
      </c>
      <c r="J15" s="1" t="e">
        <f t="shared" si="2"/>
        <v>#DIV/0!</v>
      </c>
      <c r="K15" s="1">
        <f t="shared" ref="K15:K23" si="7">C15</f>
        <v>0</v>
      </c>
      <c r="L15" s="1">
        <f t="shared" ref="L15:L23" si="8">H15*K15</f>
        <v>0</v>
      </c>
      <c r="M15" s="1">
        <f t="shared" ref="M15:M23" si="9">H15*H15</f>
        <v>1</v>
      </c>
      <c r="N15" s="1">
        <f t="shared" ref="N15:N23" si="10">K15*K15</f>
        <v>0</v>
      </c>
      <c r="O15" s="1" t="s">
        <v>0</v>
      </c>
      <c r="P15" s="1">
        <f>SUM(L14:L23)</f>
        <v>0</v>
      </c>
    </row>
    <row r="16" spans="1:16" x14ac:dyDescent="0.3">
      <c r="A16" s="2">
        <v>1.5</v>
      </c>
      <c r="B16" s="2"/>
      <c r="C16" s="1">
        <f t="shared" si="3"/>
        <v>0</v>
      </c>
      <c r="D16" s="1" t="e">
        <f t="shared" si="4"/>
        <v>#DIV/0!</v>
      </c>
      <c r="E16" s="4" t="e">
        <f t="shared" si="5"/>
        <v>#DIV/0!</v>
      </c>
      <c r="F16" s="1" t="e">
        <f t="shared" si="6"/>
        <v>#DIV/0!</v>
      </c>
      <c r="H16" s="1">
        <f t="shared" si="1"/>
        <v>1.5</v>
      </c>
      <c r="I16" s="1">
        <f>H16*P18+P19</f>
        <v>0</v>
      </c>
      <c r="J16" s="1" t="e">
        <f t="shared" si="2"/>
        <v>#DIV/0!</v>
      </c>
      <c r="K16" s="1">
        <f t="shared" si="7"/>
        <v>0</v>
      </c>
      <c r="L16" s="1">
        <f t="shared" si="8"/>
        <v>0</v>
      </c>
      <c r="M16" s="1">
        <f t="shared" si="9"/>
        <v>2.25</v>
      </c>
      <c r="N16" s="1">
        <f t="shared" si="10"/>
        <v>0</v>
      </c>
      <c r="O16" s="1" t="s">
        <v>5</v>
      </c>
      <c r="P16" s="1">
        <f>SUM(M14:M23)</f>
        <v>96.25</v>
      </c>
    </row>
    <row r="17" spans="1:16" x14ac:dyDescent="0.3">
      <c r="A17" s="2">
        <v>2</v>
      </c>
      <c r="B17" s="2"/>
      <c r="C17" s="1">
        <f t="shared" si="3"/>
        <v>0</v>
      </c>
      <c r="D17" s="1" t="e">
        <f t="shared" si="4"/>
        <v>#DIV/0!</v>
      </c>
      <c r="E17" s="4" t="e">
        <f t="shared" si="5"/>
        <v>#DIV/0!</v>
      </c>
      <c r="F17" s="1" t="e">
        <f t="shared" si="6"/>
        <v>#DIV/0!</v>
      </c>
      <c r="H17" s="1">
        <f t="shared" si="1"/>
        <v>2</v>
      </c>
      <c r="I17" s="1">
        <f>H17*P18+P19</f>
        <v>0</v>
      </c>
      <c r="J17" s="1" t="e">
        <f t="shared" si="2"/>
        <v>#DIV/0!</v>
      </c>
      <c r="K17" s="1">
        <f t="shared" si="7"/>
        <v>0</v>
      </c>
      <c r="L17" s="1">
        <f t="shared" si="8"/>
        <v>0</v>
      </c>
      <c r="M17" s="1">
        <f t="shared" si="9"/>
        <v>4</v>
      </c>
      <c r="N17" s="1">
        <f t="shared" si="10"/>
        <v>0</v>
      </c>
      <c r="O17" s="1" t="s">
        <v>6</v>
      </c>
      <c r="P17" s="1">
        <f>SUM(N14:N23)</f>
        <v>0</v>
      </c>
    </row>
    <row r="18" spans="1:16" x14ac:dyDescent="0.3">
      <c r="A18" s="2">
        <v>2.5</v>
      </c>
      <c r="B18" s="2"/>
      <c r="C18" s="1">
        <f t="shared" si="3"/>
        <v>0</v>
      </c>
      <c r="D18" s="1" t="e">
        <f t="shared" si="4"/>
        <v>#DIV/0!</v>
      </c>
      <c r="E18" s="4" t="e">
        <f t="shared" si="5"/>
        <v>#DIV/0!</v>
      </c>
      <c r="F18" s="1" t="e">
        <f t="shared" si="6"/>
        <v>#DIV/0!</v>
      </c>
      <c r="H18" s="1">
        <f t="shared" si="1"/>
        <v>2.5</v>
      </c>
      <c r="I18" s="1">
        <f>H18*P18+P19</f>
        <v>0</v>
      </c>
      <c r="J18" s="1" t="e">
        <f t="shared" si="2"/>
        <v>#DIV/0!</v>
      </c>
      <c r="K18" s="1">
        <f t="shared" si="7"/>
        <v>0</v>
      </c>
      <c r="L18" s="1">
        <f t="shared" si="8"/>
        <v>0</v>
      </c>
      <c r="M18" s="1">
        <f t="shared" si="9"/>
        <v>6.25</v>
      </c>
      <c r="N18" s="1">
        <f t="shared" si="10"/>
        <v>0</v>
      </c>
      <c r="O18" s="1" t="s">
        <v>3</v>
      </c>
      <c r="P18" s="1">
        <f>(10*P15-P13*P14)/(10*P16-P13*P13)</f>
        <v>0</v>
      </c>
    </row>
    <row r="19" spans="1:16" x14ac:dyDescent="0.3">
      <c r="A19" s="2">
        <v>3</v>
      </c>
      <c r="B19" s="2"/>
      <c r="C19" s="1">
        <f t="shared" si="3"/>
        <v>0</v>
      </c>
      <c r="D19" s="1" t="e">
        <f t="shared" si="4"/>
        <v>#DIV/0!</v>
      </c>
      <c r="E19" s="4" t="e">
        <f t="shared" si="5"/>
        <v>#DIV/0!</v>
      </c>
      <c r="F19" s="1" t="e">
        <f t="shared" si="6"/>
        <v>#DIV/0!</v>
      </c>
      <c r="H19" s="1">
        <f t="shared" si="1"/>
        <v>3</v>
      </c>
      <c r="I19" s="1">
        <f>H19*P18+P19</f>
        <v>0</v>
      </c>
      <c r="J19" s="1" t="e">
        <f t="shared" si="2"/>
        <v>#DIV/0!</v>
      </c>
      <c r="K19" s="1">
        <f t="shared" si="7"/>
        <v>0</v>
      </c>
      <c r="L19" s="1">
        <f t="shared" si="8"/>
        <v>0</v>
      </c>
      <c r="M19" s="1">
        <f t="shared" si="9"/>
        <v>9</v>
      </c>
      <c r="N19" s="1">
        <f t="shared" si="10"/>
        <v>0</v>
      </c>
      <c r="O19" s="1" t="s">
        <v>4</v>
      </c>
      <c r="P19" s="1">
        <f>(P14*P16-P13*P15)/(10*P16-P13*P13)</f>
        <v>0</v>
      </c>
    </row>
    <row r="20" spans="1:16" x14ac:dyDescent="0.3">
      <c r="A20" s="2">
        <v>3.5</v>
      </c>
      <c r="B20" s="2"/>
      <c r="C20" s="1">
        <f t="shared" si="3"/>
        <v>0</v>
      </c>
      <c r="D20" s="1" t="e">
        <f t="shared" si="4"/>
        <v>#DIV/0!</v>
      </c>
      <c r="E20" s="4" t="e">
        <f t="shared" si="5"/>
        <v>#DIV/0!</v>
      </c>
      <c r="F20" s="1" t="e">
        <f t="shared" si="6"/>
        <v>#DIV/0!</v>
      </c>
      <c r="H20" s="1">
        <f t="shared" si="1"/>
        <v>3.5</v>
      </c>
      <c r="I20" s="1">
        <f>H20*P18+P19</f>
        <v>0</v>
      </c>
      <c r="J20" s="1" t="e">
        <f t="shared" si="2"/>
        <v>#DIV/0!</v>
      </c>
      <c r="K20" s="1">
        <f t="shared" si="7"/>
        <v>0</v>
      </c>
      <c r="L20" s="1">
        <f t="shared" si="8"/>
        <v>0</v>
      </c>
      <c r="M20" s="1">
        <f t="shared" si="9"/>
        <v>12.25</v>
      </c>
      <c r="N20" s="1">
        <f t="shared" si="10"/>
        <v>0</v>
      </c>
      <c r="O20" s="1" t="s">
        <v>25</v>
      </c>
      <c r="P20" s="1">
        <f>P18*SQRT(10/(10*P16-P13*P13))</f>
        <v>0</v>
      </c>
    </row>
    <row r="21" spans="1:16" x14ac:dyDescent="0.3">
      <c r="A21" s="2">
        <v>4</v>
      </c>
      <c r="B21" s="2"/>
      <c r="C21" s="1">
        <f t="shared" si="3"/>
        <v>0</v>
      </c>
      <c r="D21" s="1" t="e">
        <f t="shared" si="4"/>
        <v>#DIV/0!</v>
      </c>
      <c r="E21" s="4" t="e">
        <f t="shared" si="5"/>
        <v>#DIV/0!</v>
      </c>
      <c r="F21" s="1" t="e">
        <f t="shared" si="6"/>
        <v>#DIV/0!</v>
      </c>
      <c r="H21" s="1">
        <f t="shared" si="1"/>
        <v>4</v>
      </c>
      <c r="I21" s="1">
        <f>H21*P18+P19</f>
        <v>0</v>
      </c>
      <c r="J21" s="1" t="e">
        <f t="shared" si="2"/>
        <v>#DIV/0!</v>
      </c>
      <c r="K21" s="1">
        <f t="shared" si="7"/>
        <v>0</v>
      </c>
      <c r="L21" s="1">
        <f t="shared" si="8"/>
        <v>0</v>
      </c>
      <c r="M21" s="1">
        <f t="shared" si="9"/>
        <v>16</v>
      </c>
      <c r="N21" s="1">
        <f t="shared" si="10"/>
        <v>0</v>
      </c>
      <c r="O21" s="1" t="s">
        <v>26</v>
      </c>
      <c r="P21" s="1">
        <f>P18*SQRT(P16/(10*P16-P13*P13))</f>
        <v>0</v>
      </c>
    </row>
    <row r="22" spans="1:16" x14ac:dyDescent="0.3">
      <c r="A22" s="2">
        <v>4.5</v>
      </c>
      <c r="B22" s="2"/>
      <c r="C22" s="1">
        <f t="shared" si="3"/>
        <v>0</v>
      </c>
      <c r="D22" s="1" t="e">
        <f t="shared" si="4"/>
        <v>#DIV/0!</v>
      </c>
      <c r="E22" s="4" t="e">
        <f t="shared" si="5"/>
        <v>#DIV/0!</v>
      </c>
      <c r="F22" s="1" t="e">
        <f t="shared" si="6"/>
        <v>#DIV/0!</v>
      </c>
      <c r="H22" s="1">
        <f t="shared" si="1"/>
        <v>4.5</v>
      </c>
      <c r="I22" s="1">
        <f>H22*P18+P19</f>
        <v>0</v>
      </c>
      <c r="J22" s="1" t="e">
        <f t="shared" si="2"/>
        <v>#DIV/0!</v>
      </c>
      <c r="K22" s="1">
        <f t="shared" si="7"/>
        <v>0</v>
      </c>
      <c r="L22" s="1">
        <f t="shared" si="8"/>
        <v>0</v>
      </c>
      <c r="M22" s="1">
        <f t="shared" si="9"/>
        <v>20.25</v>
      </c>
      <c r="N22" s="1">
        <f t="shared" si="10"/>
        <v>0</v>
      </c>
    </row>
    <row r="23" spans="1:16" x14ac:dyDescent="0.3">
      <c r="A23" s="2">
        <v>5</v>
      </c>
      <c r="B23" s="2"/>
      <c r="C23" s="1">
        <f t="shared" si="3"/>
        <v>0</v>
      </c>
      <c r="D23" s="1" t="e">
        <f t="shared" si="4"/>
        <v>#DIV/0!</v>
      </c>
      <c r="E23" s="4" t="e">
        <f t="shared" si="5"/>
        <v>#DIV/0!</v>
      </c>
      <c r="F23" s="1" t="e">
        <f t="shared" si="6"/>
        <v>#DIV/0!</v>
      </c>
      <c r="H23" s="1">
        <f t="shared" si="1"/>
        <v>5</v>
      </c>
      <c r="I23" s="1">
        <f>H23*P18+P19</f>
        <v>0</v>
      </c>
      <c r="J23" s="1" t="e">
        <f t="shared" si="2"/>
        <v>#DIV/0!</v>
      </c>
      <c r="K23" s="1">
        <f t="shared" si="7"/>
        <v>0</v>
      </c>
      <c r="L23" s="1">
        <f t="shared" si="8"/>
        <v>0</v>
      </c>
      <c r="M23" s="1">
        <f t="shared" si="9"/>
        <v>25</v>
      </c>
      <c r="N23" s="1">
        <f t="shared" si="10"/>
        <v>0</v>
      </c>
    </row>
    <row r="24" spans="1:16" x14ac:dyDescent="0.3">
      <c r="A24" s="1" t="s">
        <v>29</v>
      </c>
      <c r="B24" s="1" t="str">
        <f>"F=("&amp;ROUND(P18,5)&amp;"±"&amp;ROUND(P20,5)&amp;")I+"&amp;ROUND(P19,5)&amp;"±"&amp;ROUND(P21,5)</f>
        <v>F=(0±0)I+0±0</v>
      </c>
    </row>
    <row r="25" spans="1:16" x14ac:dyDescent="0.3">
      <c r="A25" s="1" t="s">
        <v>28</v>
      </c>
      <c r="B25" s="1" t="e">
        <f>"F="&amp;ROUND(F12*D12/10000000,5)&amp;"I"</f>
        <v>#DIV/0!</v>
      </c>
    </row>
    <row r="26" spans="1:16" x14ac:dyDescent="0.3">
      <c r="A26" s="1" t="s">
        <v>16</v>
      </c>
      <c r="B26" s="2">
        <v>42</v>
      </c>
      <c r="C26" s="1" t="s">
        <v>10</v>
      </c>
      <c r="D26" s="1">
        <f>HLOOKUP(B26,B1:G2,2,TRUE)</f>
        <v>80</v>
      </c>
      <c r="E26" s="1" t="s">
        <v>14</v>
      </c>
      <c r="F26" s="1" t="e">
        <f>N10*10</f>
        <v>#DIV/0!</v>
      </c>
    </row>
    <row r="27" spans="1:16" x14ac:dyDescent="0.3">
      <c r="A27" s="1" t="s">
        <v>11</v>
      </c>
      <c r="B27" s="1" t="s">
        <v>12</v>
      </c>
      <c r="C27" s="1" t="s">
        <v>13</v>
      </c>
      <c r="D27" s="1" t="s">
        <v>17</v>
      </c>
      <c r="E27" s="1" t="s">
        <v>19</v>
      </c>
      <c r="F27" s="1" t="s">
        <v>20</v>
      </c>
      <c r="H27" s="1" t="s">
        <v>21</v>
      </c>
      <c r="I27" s="1" t="s">
        <v>7</v>
      </c>
      <c r="J27" s="1" t="s">
        <v>28</v>
      </c>
      <c r="K27" s="1" t="s">
        <v>27</v>
      </c>
      <c r="L27" s="1" t="s">
        <v>22</v>
      </c>
      <c r="M27" s="1" t="s">
        <v>23</v>
      </c>
      <c r="N27" s="1" t="s">
        <v>24</v>
      </c>
      <c r="O27" s="1" t="s">
        <v>1</v>
      </c>
      <c r="P27" s="1">
        <f>SUM(H28:H37)</f>
        <v>27.5</v>
      </c>
    </row>
    <row r="28" spans="1:16" x14ac:dyDescent="0.3">
      <c r="A28" s="2">
        <v>0.5</v>
      </c>
      <c r="B28" s="2"/>
      <c r="C28" s="1">
        <f>ROUND(9.8*B28/1000,4)</f>
        <v>0</v>
      </c>
      <c r="D28" s="1" t="e">
        <f>ROUND(A28*$D$26*$F$26/10000000,5)</f>
        <v>#DIV/0!</v>
      </c>
      <c r="E28" s="4" t="e">
        <f>C28-D28</f>
        <v>#DIV/0!</v>
      </c>
      <c r="F28" s="1" t="e">
        <f>ROUND(E28/(A28*$D$26*$F$26/10000000)*100,1)</f>
        <v>#DIV/0!</v>
      </c>
      <c r="H28" s="1">
        <f t="shared" ref="H28:H37" si="11">A28</f>
        <v>0.5</v>
      </c>
      <c r="I28" s="1">
        <f>H28*P32+P33</f>
        <v>0</v>
      </c>
      <c r="J28" s="1" t="e">
        <f t="shared" ref="J28:J37" si="12">D28</f>
        <v>#DIV/0!</v>
      </c>
      <c r="K28" s="1">
        <f>C28</f>
        <v>0</v>
      </c>
      <c r="L28" s="1">
        <f>H28*K28</f>
        <v>0</v>
      </c>
      <c r="M28" s="1">
        <f>H28*H28</f>
        <v>0.25</v>
      </c>
      <c r="N28" s="1">
        <f>K28*K28</f>
        <v>0</v>
      </c>
      <c r="O28" s="1" t="s">
        <v>2</v>
      </c>
      <c r="P28" s="1">
        <f>SUM(K28:K37)</f>
        <v>0</v>
      </c>
    </row>
    <row r="29" spans="1:16" x14ac:dyDescent="0.3">
      <c r="A29" s="2">
        <v>1</v>
      </c>
      <c r="B29" s="2"/>
      <c r="C29" s="1">
        <f t="shared" ref="C29:C37" si="13">ROUND(9.8*B29/1000,4)</f>
        <v>0</v>
      </c>
      <c r="D29" s="1" t="e">
        <f t="shared" ref="D29:D37" si="14">ROUND(A29*$D$26*$F$26/10000000,5)</f>
        <v>#DIV/0!</v>
      </c>
      <c r="E29" s="4" t="e">
        <f t="shared" ref="E29:E37" si="15">C29-D29</f>
        <v>#DIV/0!</v>
      </c>
      <c r="F29" s="1" t="e">
        <f t="shared" ref="F29:F37" si="16">ROUND(E29/(A29*$D$26*$F$26/10000000)*100,1)</f>
        <v>#DIV/0!</v>
      </c>
      <c r="H29" s="1">
        <f t="shared" si="11"/>
        <v>1</v>
      </c>
      <c r="I29" s="1">
        <f>H29*P32+P33</f>
        <v>0</v>
      </c>
      <c r="J29" s="1" t="e">
        <f t="shared" si="12"/>
        <v>#DIV/0!</v>
      </c>
      <c r="K29" s="1">
        <f t="shared" ref="K29:K37" si="17">C29</f>
        <v>0</v>
      </c>
      <c r="L29" s="1">
        <f t="shared" ref="L29:L37" si="18">H29*K29</f>
        <v>0</v>
      </c>
      <c r="M29" s="1">
        <f t="shared" ref="M29:M37" si="19">H29*H29</f>
        <v>1</v>
      </c>
      <c r="N29" s="1">
        <f t="shared" ref="N29:N37" si="20">K29*K29</f>
        <v>0</v>
      </c>
      <c r="O29" s="1" t="s">
        <v>0</v>
      </c>
      <c r="P29" s="1">
        <f>SUM(L28:L37)</f>
        <v>0</v>
      </c>
    </row>
    <row r="30" spans="1:16" x14ac:dyDescent="0.3">
      <c r="A30" s="2">
        <v>1.5</v>
      </c>
      <c r="B30" s="2"/>
      <c r="C30" s="1">
        <f t="shared" si="13"/>
        <v>0</v>
      </c>
      <c r="D30" s="1" t="e">
        <f t="shared" si="14"/>
        <v>#DIV/0!</v>
      </c>
      <c r="E30" s="4" t="e">
        <f t="shared" si="15"/>
        <v>#DIV/0!</v>
      </c>
      <c r="F30" s="1" t="e">
        <f t="shared" si="16"/>
        <v>#DIV/0!</v>
      </c>
      <c r="H30" s="1">
        <f t="shared" si="11"/>
        <v>1.5</v>
      </c>
      <c r="I30" s="1">
        <f>H30*P32+P33</f>
        <v>0</v>
      </c>
      <c r="J30" s="1" t="e">
        <f t="shared" si="12"/>
        <v>#DIV/0!</v>
      </c>
      <c r="K30" s="1">
        <f t="shared" si="17"/>
        <v>0</v>
      </c>
      <c r="L30" s="1">
        <f t="shared" si="18"/>
        <v>0</v>
      </c>
      <c r="M30" s="1">
        <f t="shared" si="19"/>
        <v>2.25</v>
      </c>
      <c r="N30" s="1">
        <f t="shared" si="20"/>
        <v>0</v>
      </c>
      <c r="O30" s="1" t="s">
        <v>5</v>
      </c>
      <c r="P30" s="1">
        <f>SUM(M28:M37)</f>
        <v>96.25</v>
      </c>
    </row>
    <row r="31" spans="1:16" x14ac:dyDescent="0.3">
      <c r="A31" s="2">
        <v>2</v>
      </c>
      <c r="B31" s="2"/>
      <c r="C31" s="1">
        <f t="shared" si="13"/>
        <v>0</v>
      </c>
      <c r="D31" s="1" t="e">
        <f t="shared" si="14"/>
        <v>#DIV/0!</v>
      </c>
      <c r="E31" s="4" t="e">
        <f t="shared" si="15"/>
        <v>#DIV/0!</v>
      </c>
      <c r="F31" s="1" t="e">
        <f t="shared" si="16"/>
        <v>#DIV/0!</v>
      </c>
      <c r="H31" s="1">
        <f t="shared" si="11"/>
        <v>2</v>
      </c>
      <c r="I31" s="1">
        <f>H31*P32+P33</f>
        <v>0</v>
      </c>
      <c r="J31" s="1" t="e">
        <f t="shared" si="12"/>
        <v>#DIV/0!</v>
      </c>
      <c r="K31" s="1">
        <f t="shared" si="17"/>
        <v>0</v>
      </c>
      <c r="L31" s="1">
        <f t="shared" si="18"/>
        <v>0</v>
      </c>
      <c r="M31" s="1">
        <f t="shared" si="19"/>
        <v>4</v>
      </c>
      <c r="N31" s="1">
        <f t="shared" si="20"/>
        <v>0</v>
      </c>
      <c r="O31" s="1" t="s">
        <v>6</v>
      </c>
      <c r="P31" s="1">
        <f>SUM(N28:N37)</f>
        <v>0</v>
      </c>
    </row>
    <row r="32" spans="1:16" x14ac:dyDescent="0.3">
      <c r="A32" s="2">
        <v>2.5</v>
      </c>
      <c r="B32" s="2"/>
      <c r="C32" s="1">
        <f t="shared" si="13"/>
        <v>0</v>
      </c>
      <c r="D32" s="1" t="e">
        <f t="shared" si="14"/>
        <v>#DIV/0!</v>
      </c>
      <c r="E32" s="4" t="e">
        <f t="shared" si="15"/>
        <v>#DIV/0!</v>
      </c>
      <c r="F32" s="1" t="e">
        <f t="shared" si="16"/>
        <v>#DIV/0!</v>
      </c>
      <c r="H32" s="1">
        <f t="shared" si="11"/>
        <v>2.5</v>
      </c>
      <c r="I32" s="1">
        <f>H32*P32+P33</f>
        <v>0</v>
      </c>
      <c r="J32" s="1" t="e">
        <f t="shared" si="12"/>
        <v>#DIV/0!</v>
      </c>
      <c r="K32" s="1">
        <f t="shared" si="17"/>
        <v>0</v>
      </c>
      <c r="L32" s="1">
        <f t="shared" si="18"/>
        <v>0</v>
      </c>
      <c r="M32" s="1">
        <f t="shared" si="19"/>
        <v>6.25</v>
      </c>
      <c r="N32" s="1">
        <f t="shared" si="20"/>
        <v>0</v>
      </c>
      <c r="O32" s="1" t="s">
        <v>3</v>
      </c>
      <c r="P32" s="1">
        <f>(10*P29-P27*P28)/(10*P30-P27*P27)</f>
        <v>0</v>
      </c>
    </row>
    <row r="33" spans="1:17" x14ac:dyDescent="0.3">
      <c r="A33" s="2">
        <v>3</v>
      </c>
      <c r="B33" s="2"/>
      <c r="C33" s="1">
        <f t="shared" si="13"/>
        <v>0</v>
      </c>
      <c r="D33" s="1" t="e">
        <f t="shared" si="14"/>
        <v>#DIV/0!</v>
      </c>
      <c r="E33" s="4" t="e">
        <f t="shared" si="15"/>
        <v>#DIV/0!</v>
      </c>
      <c r="F33" s="1" t="e">
        <f t="shared" si="16"/>
        <v>#DIV/0!</v>
      </c>
      <c r="H33" s="1">
        <f t="shared" si="11"/>
        <v>3</v>
      </c>
      <c r="I33" s="1">
        <f>H33*P32+P33</f>
        <v>0</v>
      </c>
      <c r="J33" s="1" t="e">
        <f t="shared" si="12"/>
        <v>#DIV/0!</v>
      </c>
      <c r="K33" s="1">
        <f t="shared" si="17"/>
        <v>0</v>
      </c>
      <c r="L33" s="1">
        <f t="shared" si="18"/>
        <v>0</v>
      </c>
      <c r="M33" s="1">
        <f t="shared" si="19"/>
        <v>9</v>
      </c>
      <c r="N33" s="1">
        <f t="shared" si="20"/>
        <v>0</v>
      </c>
      <c r="O33" s="1" t="s">
        <v>4</v>
      </c>
      <c r="P33" s="1">
        <f>(P28*P30-P27*P29)/(10*P30-P27*P27)</f>
        <v>0</v>
      </c>
    </row>
    <row r="34" spans="1:17" x14ac:dyDescent="0.3">
      <c r="A34" s="2">
        <v>3.5</v>
      </c>
      <c r="B34" s="2"/>
      <c r="C34" s="1">
        <f t="shared" si="13"/>
        <v>0</v>
      </c>
      <c r="D34" s="1" t="e">
        <f t="shared" si="14"/>
        <v>#DIV/0!</v>
      </c>
      <c r="E34" s="4" t="e">
        <f t="shared" si="15"/>
        <v>#DIV/0!</v>
      </c>
      <c r="F34" s="1" t="e">
        <f t="shared" si="16"/>
        <v>#DIV/0!</v>
      </c>
      <c r="H34" s="1">
        <f t="shared" si="11"/>
        <v>3.5</v>
      </c>
      <c r="I34" s="1">
        <f>H34*P32+P33</f>
        <v>0</v>
      </c>
      <c r="J34" s="1" t="e">
        <f t="shared" si="12"/>
        <v>#DIV/0!</v>
      </c>
      <c r="K34" s="1">
        <f t="shared" si="17"/>
        <v>0</v>
      </c>
      <c r="L34" s="1">
        <f t="shared" si="18"/>
        <v>0</v>
      </c>
      <c r="M34" s="1">
        <f t="shared" si="19"/>
        <v>12.25</v>
      </c>
      <c r="N34" s="1">
        <f t="shared" si="20"/>
        <v>0</v>
      </c>
      <c r="O34" s="1" t="s">
        <v>25</v>
      </c>
      <c r="P34" s="1">
        <f>P32*SQRT(10/(10*P30-P27*P27))</f>
        <v>0</v>
      </c>
    </row>
    <row r="35" spans="1:17" x14ac:dyDescent="0.3">
      <c r="A35" s="2">
        <v>4</v>
      </c>
      <c r="B35" s="2"/>
      <c r="C35" s="1">
        <f t="shared" si="13"/>
        <v>0</v>
      </c>
      <c r="D35" s="1" t="e">
        <f t="shared" si="14"/>
        <v>#DIV/0!</v>
      </c>
      <c r="E35" s="4" t="e">
        <f t="shared" si="15"/>
        <v>#DIV/0!</v>
      </c>
      <c r="F35" s="1" t="e">
        <f t="shared" si="16"/>
        <v>#DIV/0!</v>
      </c>
      <c r="H35" s="1">
        <f t="shared" si="11"/>
        <v>4</v>
      </c>
      <c r="I35" s="1">
        <f>H35*P32+P33</f>
        <v>0</v>
      </c>
      <c r="J35" s="1" t="e">
        <f t="shared" si="12"/>
        <v>#DIV/0!</v>
      </c>
      <c r="K35" s="1">
        <f t="shared" si="17"/>
        <v>0</v>
      </c>
      <c r="L35" s="1">
        <f t="shared" si="18"/>
        <v>0</v>
      </c>
      <c r="M35" s="1">
        <f t="shared" si="19"/>
        <v>16</v>
      </c>
      <c r="N35" s="1">
        <f t="shared" si="20"/>
        <v>0</v>
      </c>
      <c r="O35" s="1" t="s">
        <v>26</v>
      </c>
      <c r="P35" s="1">
        <f>P32*SQRT(P30/(10*P30-P27*P27))</f>
        <v>0</v>
      </c>
    </row>
    <row r="36" spans="1:17" x14ac:dyDescent="0.3">
      <c r="A36" s="2">
        <v>4.5</v>
      </c>
      <c r="B36" s="2"/>
      <c r="C36" s="1">
        <f t="shared" si="13"/>
        <v>0</v>
      </c>
      <c r="D36" s="1" t="e">
        <f t="shared" si="14"/>
        <v>#DIV/0!</v>
      </c>
      <c r="E36" s="4" t="e">
        <f t="shared" si="15"/>
        <v>#DIV/0!</v>
      </c>
      <c r="F36" s="1" t="e">
        <f t="shared" si="16"/>
        <v>#DIV/0!</v>
      </c>
      <c r="H36" s="1">
        <f t="shared" si="11"/>
        <v>4.5</v>
      </c>
      <c r="I36" s="1">
        <f>H36*P32+P33</f>
        <v>0</v>
      </c>
      <c r="J36" s="1" t="e">
        <f t="shared" si="12"/>
        <v>#DIV/0!</v>
      </c>
      <c r="K36" s="1">
        <f t="shared" si="17"/>
        <v>0</v>
      </c>
      <c r="L36" s="1">
        <f t="shared" si="18"/>
        <v>0</v>
      </c>
      <c r="M36" s="1">
        <f t="shared" si="19"/>
        <v>20.25</v>
      </c>
      <c r="N36" s="1">
        <f t="shared" si="20"/>
        <v>0</v>
      </c>
    </row>
    <row r="37" spans="1:17" x14ac:dyDescent="0.3">
      <c r="A37" s="2">
        <v>5</v>
      </c>
      <c r="B37" s="2"/>
      <c r="C37" s="1">
        <f t="shared" si="13"/>
        <v>0</v>
      </c>
      <c r="D37" s="1" t="e">
        <f t="shared" si="14"/>
        <v>#DIV/0!</v>
      </c>
      <c r="E37" s="4" t="e">
        <f t="shared" si="15"/>
        <v>#DIV/0!</v>
      </c>
      <c r="F37" s="1" t="e">
        <f t="shared" si="16"/>
        <v>#DIV/0!</v>
      </c>
      <c r="H37" s="1">
        <f t="shared" si="11"/>
        <v>5</v>
      </c>
      <c r="I37" s="1">
        <f>H37*P32+P33</f>
        <v>0</v>
      </c>
      <c r="J37" s="1" t="e">
        <f t="shared" si="12"/>
        <v>#DIV/0!</v>
      </c>
      <c r="K37" s="1">
        <f t="shared" si="17"/>
        <v>0</v>
      </c>
      <c r="L37" s="1">
        <f t="shared" si="18"/>
        <v>0</v>
      </c>
      <c r="M37" s="1">
        <f t="shared" si="19"/>
        <v>25</v>
      </c>
      <c r="N37" s="1">
        <f t="shared" si="20"/>
        <v>0</v>
      </c>
    </row>
    <row r="38" spans="1:17" x14ac:dyDescent="0.3">
      <c r="A38" s="1" t="s">
        <v>29</v>
      </c>
      <c r="B38" s="1" t="str">
        <f>"F=("&amp;ROUND(P32,5)&amp;"±"&amp;ROUND(P34,5)&amp;")I+"&amp;ROUND(P33,5)&amp;"±"&amp;ROUND(P35,5)</f>
        <v>F=(0±0)I+0±0</v>
      </c>
    </row>
    <row r="39" spans="1:17" x14ac:dyDescent="0.3">
      <c r="A39" s="1" t="s">
        <v>28</v>
      </c>
      <c r="B39" s="1" t="e">
        <f>"F="&amp;ROUND(F26*D26/10000000,8)&amp;"I"</f>
        <v>#DIV/0!</v>
      </c>
    </row>
    <row r="40" spans="1:17" x14ac:dyDescent="0.3">
      <c r="A40" s="1" t="s">
        <v>11</v>
      </c>
      <c r="B40" s="2"/>
      <c r="C40" s="1" t="s">
        <v>14</v>
      </c>
      <c r="D40" s="1" t="e">
        <f>N10*10</f>
        <v>#DIV/0!</v>
      </c>
    </row>
    <row r="41" spans="1:17" x14ac:dyDescent="0.3">
      <c r="A41" s="1" t="s">
        <v>16</v>
      </c>
      <c r="B41" s="1" t="s">
        <v>10</v>
      </c>
      <c r="C41" s="1" t="s">
        <v>12</v>
      </c>
      <c r="D41" s="1" t="s">
        <v>13</v>
      </c>
      <c r="E41" s="1" t="s">
        <v>17</v>
      </c>
      <c r="F41" s="1" t="s">
        <v>19</v>
      </c>
      <c r="G41" s="1" t="s">
        <v>20</v>
      </c>
      <c r="I41" s="1" t="s">
        <v>21</v>
      </c>
      <c r="J41" s="1" t="s">
        <v>7</v>
      </c>
      <c r="K41" s="1" t="s">
        <v>28</v>
      </c>
      <c r="L41" s="1" t="s">
        <v>27</v>
      </c>
      <c r="M41" s="1" t="s">
        <v>22</v>
      </c>
      <c r="N41" s="1" t="s">
        <v>23</v>
      </c>
      <c r="O41" s="1" t="s">
        <v>24</v>
      </c>
      <c r="P41" s="1" t="s">
        <v>1</v>
      </c>
      <c r="Q41" s="1">
        <f>SUM(I42:I47)</f>
        <v>240</v>
      </c>
    </row>
    <row r="42" spans="1:17" x14ac:dyDescent="0.3">
      <c r="A42" s="2">
        <v>40</v>
      </c>
      <c r="B42" s="3">
        <f>HLOOKUP(A42,$B$1:$G$2,2,TRUE)</f>
        <v>10</v>
      </c>
      <c r="C42" s="2"/>
      <c r="D42" s="1">
        <f>ROUND(9.8*C42/1000,4)</f>
        <v>0</v>
      </c>
      <c r="E42" s="1" t="e">
        <f>ROUND(B42*$D$40*$B$40/10000000,6)</f>
        <v>#DIV/0!</v>
      </c>
      <c r="F42" s="4" t="e">
        <f>D42-E42</f>
        <v>#DIV/0!</v>
      </c>
      <c r="G42" s="1" t="e">
        <f>ROUND(F42/(B42*$D$40*$B$40/10000000)*100,1)</f>
        <v>#DIV/0!</v>
      </c>
      <c r="I42" s="1">
        <f t="shared" ref="I42:I47" si="21">B42</f>
        <v>10</v>
      </c>
      <c r="J42" s="1">
        <f>I42*Q46+Q47</f>
        <v>0</v>
      </c>
      <c r="K42" s="1" t="e">
        <f t="shared" ref="K42:K47" si="22">E42</f>
        <v>#DIV/0!</v>
      </c>
      <c r="L42" s="1">
        <f>D42</f>
        <v>0</v>
      </c>
      <c r="M42" s="1">
        <f>I42*L42</f>
        <v>0</v>
      </c>
      <c r="N42" s="1">
        <f>I42*I42</f>
        <v>100</v>
      </c>
      <c r="O42" s="1">
        <f>L42*L42</f>
        <v>0</v>
      </c>
      <c r="P42" s="1" t="s">
        <v>2</v>
      </c>
      <c r="Q42" s="1">
        <f>SUM(L42:L47)</f>
        <v>0</v>
      </c>
    </row>
    <row r="43" spans="1:17" x14ac:dyDescent="0.3">
      <c r="A43" s="2">
        <v>37</v>
      </c>
      <c r="B43" s="3">
        <f t="shared" ref="B43:B47" si="23">HLOOKUP(A43,$B$1:$G$2,2,TRUE)</f>
        <v>20</v>
      </c>
      <c r="C43" s="2"/>
      <c r="D43" s="1">
        <f t="shared" ref="D43:D47" si="24">ROUND(9.8*C43/1000,4)</f>
        <v>0</v>
      </c>
      <c r="E43" s="1" t="e">
        <f t="shared" ref="E43:E47" si="25">ROUND(B43*$D$40*$B$40/10000000,6)</f>
        <v>#DIV/0!</v>
      </c>
      <c r="F43" s="4" t="e">
        <f t="shared" ref="F43:F47" si="26">D43-E43</f>
        <v>#DIV/0!</v>
      </c>
      <c r="G43" s="1" t="e">
        <f t="shared" ref="G43:G47" si="27">ROUND(F43/(B43*$D$40*$B$40/10000000)*100,1)</f>
        <v>#DIV/0!</v>
      </c>
      <c r="I43" s="1">
        <f t="shared" si="21"/>
        <v>20</v>
      </c>
      <c r="J43" s="1">
        <f>I43*Q46+Q47</f>
        <v>0</v>
      </c>
      <c r="K43" s="1" t="e">
        <f t="shared" si="22"/>
        <v>#DIV/0!</v>
      </c>
      <c r="L43" s="1">
        <f t="shared" ref="L43:L47" si="28">D43</f>
        <v>0</v>
      </c>
      <c r="M43" s="1">
        <f t="shared" ref="M43:M47" si="29">I43*L43</f>
        <v>0</v>
      </c>
      <c r="N43" s="1">
        <f t="shared" ref="N43:N47" si="30">I43*I43</f>
        <v>400</v>
      </c>
      <c r="O43" s="1">
        <f t="shared" ref="O43:O47" si="31">L43*L43</f>
        <v>0</v>
      </c>
      <c r="P43" s="1" t="s">
        <v>0</v>
      </c>
      <c r="Q43" s="1">
        <f>SUM(M42:M47)</f>
        <v>0</v>
      </c>
    </row>
    <row r="44" spans="1:17" x14ac:dyDescent="0.3">
      <c r="A44" s="2">
        <v>39</v>
      </c>
      <c r="B44" s="3">
        <f t="shared" si="23"/>
        <v>30</v>
      </c>
      <c r="C44" s="2"/>
      <c r="D44" s="1">
        <f t="shared" si="24"/>
        <v>0</v>
      </c>
      <c r="E44" s="1" t="e">
        <f t="shared" si="25"/>
        <v>#DIV/0!</v>
      </c>
      <c r="F44" s="4" t="e">
        <f t="shared" si="26"/>
        <v>#DIV/0!</v>
      </c>
      <c r="G44" s="1" t="e">
        <f t="shared" si="27"/>
        <v>#DIV/0!</v>
      </c>
      <c r="I44" s="1">
        <f t="shared" si="21"/>
        <v>30</v>
      </c>
      <c r="J44" s="1">
        <f>I44*Q46+Q47</f>
        <v>0</v>
      </c>
      <c r="K44" s="1" t="e">
        <f t="shared" si="22"/>
        <v>#DIV/0!</v>
      </c>
      <c r="L44" s="1">
        <f t="shared" si="28"/>
        <v>0</v>
      </c>
      <c r="M44" s="1">
        <f t="shared" si="29"/>
        <v>0</v>
      </c>
      <c r="N44" s="1">
        <f t="shared" si="30"/>
        <v>900</v>
      </c>
      <c r="O44" s="1">
        <f t="shared" si="31"/>
        <v>0</v>
      </c>
      <c r="P44" s="1" t="s">
        <v>5</v>
      </c>
      <c r="Q44" s="1">
        <f>SUM(N42:N47)</f>
        <v>13000</v>
      </c>
    </row>
    <row r="45" spans="1:17" x14ac:dyDescent="0.3">
      <c r="A45" s="2">
        <v>38</v>
      </c>
      <c r="B45" s="3">
        <f t="shared" si="23"/>
        <v>40</v>
      </c>
      <c r="C45" s="2"/>
      <c r="D45" s="1">
        <f t="shared" si="24"/>
        <v>0</v>
      </c>
      <c r="E45" s="1" t="e">
        <f t="shared" si="25"/>
        <v>#DIV/0!</v>
      </c>
      <c r="F45" s="4" t="e">
        <f t="shared" si="26"/>
        <v>#DIV/0!</v>
      </c>
      <c r="G45" s="1" t="e">
        <f t="shared" si="27"/>
        <v>#DIV/0!</v>
      </c>
      <c r="I45" s="1">
        <f t="shared" si="21"/>
        <v>40</v>
      </c>
      <c r="J45" s="1">
        <f>I45*Q46+Q47</f>
        <v>0</v>
      </c>
      <c r="K45" s="1" t="e">
        <f t="shared" si="22"/>
        <v>#DIV/0!</v>
      </c>
      <c r="L45" s="1">
        <f t="shared" si="28"/>
        <v>0</v>
      </c>
      <c r="M45" s="1">
        <f t="shared" si="29"/>
        <v>0</v>
      </c>
      <c r="N45" s="1">
        <f t="shared" si="30"/>
        <v>1600</v>
      </c>
      <c r="O45" s="1">
        <f t="shared" si="31"/>
        <v>0</v>
      </c>
      <c r="P45" s="1" t="s">
        <v>6</v>
      </c>
      <c r="Q45" s="1">
        <f>SUM(O42:O47)</f>
        <v>0</v>
      </c>
    </row>
    <row r="46" spans="1:17" x14ac:dyDescent="0.3">
      <c r="A46" s="2">
        <v>41</v>
      </c>
      <c r="B46" s="3">
        <f t="shared" si="23"/>
        <v>60</v>
      </c>
      <c r="C46" s="2"/>
      <c r="D46" s="1">
        <f t="shared" si="24"/>
        <v>0</v>
      </c>
      <c r="E46" s="1" t="e">
        <f t="shared" si="25"/>
        <v>#DIV/0!</v>
      </c>
      <c r="F46" s="4" t="e">
        <f t="shared" si="26"/>
        <v>#DIV/0!</v>
      </c>
      <c r="G46" s="1" t="e">
        <f t="shared" si="27"/>
        <v>#DIV/0!</v>
      </c>
      <c r="I46" s="1">
        <f t="shared" si="21"/>
        <v>60</v>
      </c>
      <c r="J46" s="1">
        <f>I46*Q46+Q47</f>
        <v>0</v>
      </c>
      <c r="K46" s="1" t="e">
        <f t="shared" si="22"/>
        <v>#DIV/0!</v>
      </c>
      <c r="L46" s="1">
        <f t="shared" si="28"/>
        <v>0</v>
      </c>
      <c r="M46" s="1">
        <f t="shared" si="29"/>
        <v>0</v>
      </c>
      <c r="N46" s="1">
        <f t="shared" si="30"/>
        <v>3600</v>
      </c>
      <c r="O46" s="1">
        <f t="shared" si="31"/>
        <v>0</v>
      </c>
      <c r="P46" s="1" t="s">
        <v>3</v>
      </c>
      <c r="Q46" s="1">
        <f>(6*Q43-Q41*Q42)/(6*Q44-Q41*Q41)</f>
        <v>0</v>
      </c>
    </row>
    <row r="47" spans="1:17" x14ac:dyDescent="0.3">
      <c r="A47" s="2">
        <v>42</v>
      </c>
      <c r="B47" s="3">
        <f t="shared" si="23"/>
        <v>80</v>
      </c>
      <c r="C47" s="2"/>
      <c r="D47" s="1">
        <f t="shared" si="24"/>
        <v>0</v>
      </c>
      <c r="E47" s="1" t="e">
        <f t="shared" si="25"/>
        <v>#DIV/0!</v>
      </c>
      <c r="F47" s="4" t="e">
        <f t="shared" si="26"/>
        <v>#DIV/0!</v>
      </c>
      <c r="G47" s="1" t="e">
        <f t="shared" si="27"/>
        <v>#DIV/0!</v>
      </c>
      <c r="I47" s="1">
        <f t="shared" si="21"/>
        <v>80</v>
      </c>
      <c r="J47" s="1">
        <f>I47*Q46+Q47</f>
        <v>0</v>
      </c>
      <c r="K47" s="1" t="e">
        <f t="shared" si="22"/>
        <v>#DIV/0!</v>
      </c>
      <c r="L47" s="1">
        <f t="shared" si="28"/>
        <v>0</v>
      </c>
      <c r="M47" s="1">
        <f t="shared" si="29"/>
        <v>0</v>
      </c>
      <c r="N47" s="1">
        <f t="shared" si="30"/>
        <v>6400</v>
      </c>
      <c r="O47" s="1">
        <f t="shared" si="31"/>
        <v>0</v>
      </c>
      <c r="P47" s="1" t="s">
        <v>4</v>
      </c>
      <c r="Q47" s="1">
        <f>(Q42*Q44-Q41*Q43)/(6*Q44-Q41*Q41)</f>
        <v>0</v>
      </c>
    </row>
    <row r="48" spans="1:17" x14ac:dyDescent="0.3">
      <c r="B48" s="1" t="s">
        <v>29</v>
      </c>
      <c r="C48" s="1" t="str">
        <f>"F=("&amp;ROUND(Q46,6)&amp;"±"&amp;ROUND(Q48,6)&amp;")l+"&amp;ROUND(Q47,6)&amp;"±"&amp;ROUND(Q49,6)</f>
        <v>F=(0±0)l+0±0</v>
      </c>
      <c r="D48" s="3"/>
      <c r="E48" s="3"/>
      <c r="F48" s="3"/>
      <c r="G48" s="3"/>
      <c r="P48" s="1" t="s">
        <v>25</v>
      </c>
      <c r="Q48" s="1">
        <f>Q46*SQRT(6/(6*Q44-Q41*Q41))</f>
        <v>0</v>
      </c>
    </row>
    <row r="49" spans="1:17" x14ac:dyDescent="0.3">
      <c r="B49" s="1" t="s">
        <v>28</v>
      </c>
      <c r="C49" s="1" t="e">
        <f>"F="&amp;ROUND(B40*D40/10000000,6)&amp;"l"</f>
        <v>#DIV/0!</v>
      </c>
      <c r="D49" s="3"/>
      <c r="E49" s="3"/>
      <c r="F49" s="3"/>
      <c r="G49" s="3"/>
      <c r="P49" s="1" t="s">
        <v>26</v>
      </c>
      <c r="Q49" s="1">
        <f>Q46*SQRT(Q44/(6*Q44-Q41*Q41))</f>
        <v>0</v>
      </c>
    </row>
    <row r="50" spans="1:17" x14ac:dyDescent="0.3">
      <c r="A50" s="1" t="s">
        <v>11</v>
      </c>
      <c r="B50" s="2"/>
      <c r="C50" s="1" t="s">
        <v>16</v>
      </c>
      <c r="D50" s="2">
        <v>40</v>
      </c>
      <c r="E50" s="1" t="s">
        <v>10</v>
      </c>
      <c r="F50" s="3">
        <f>HLOOKUP(D50,$B$1:$G$2,2,TRUE)</f>
        <v>10</v>
      </c>
    </row>
    <row r="51" spans="1:17" x14ac:dyDescent="0.3">
      <c r="A51" s="1" t="s">
        <v>30</v>
      </c>
      <c r="B51" s="1" t="s">
        <v>31</v>
      </c>
      <c r="C51" s="1" t="s">
        <v>12</v>
      </c>
      <c r="D51" s="1" t="s">
        <v>13</v>
      </c>
      <c r="E51" s="1" t="s">
        <v>17</v>
      </c>
      <c r="F51" s="1" t="s">
        <v>19</v>
      </c>
      <c r="G51" s="1" t="s">
        <v>20</v>
      </c>
      <c r="I51" s="1" t="s">
        <v>21</v>
      </c>
      <c r="J51" s="1" t="s">
        <v>7</v>
      </c>
      <c r="K51" s="1" t="s">
        <v>28</v>
      </c>
      <c r="L51" s="1" t="s">
        <v>27</v>
      </c>
      <c r="M51" s="1" t="s">
        <v>22</v>
      </c>
      <c r="N51" s="1" t="s">
        <v>23</v>
      </c>
      <c r="O51" s="1" t="s">
        <v>24</v>
      </c>
      <c r="P51" s="1" t="s">
        <v>1</v>
      </c>
      <c r="Q51" s="1" t="e">
        <f>SUMIF(I52:I57,"&lt;&gt;#N/A")</f>
        <v>#DIV/0!</v>
      </c>
    </row>
    <row r="52" spans="1:17" x14ac:dyDescent="0.3">
      <c r="A52" s="2"/>
      <c r="B52" s="3" t="e">
        <f>VLOOKUP(A52,$A$5:$N$10,14,TRUE)*10</f>
        <v>#N/A</v>
      </c>
      <c r="C52" s="2"/>
      <c r="D52" s="4">
        <f t="shared" ref="D52:D57" si="32">ROUND(9.8*C52/1000,6)</f>
        <v>0</v>
      </c>
      <c r="E52" s="1" t="e">
        <f>ROUND(B52*$F$50*$B$50/10000000,7)</f>
        <v>#N/A</v>
      </c>
      <c r="F52" s="4" t="e">
        <f>D52-E52</f>
        <v>#N/A</v>
      </c>
      <c r="G52" s="1" t="e">
        <f>ROUND(F52/(B52*$F$50*$B$50/10000000)*100,1)</f>
        <v>#N/A</v>
      </c>
      <c r="I52" s="1" t="e">
        <f t="shared" ref="I52:I57" si="33">B52</f>
        <v>#N/A</v>
      </c>
      <c r="J52" s="1" t="e">
        <f>I52*Q56+Q57</f>
        <v>#N/A</v>
      </c>
      <c r="K52" s="1" t="e">
        <f t="shared" ref="K52:K57" si="34">E52</f>
        <v>#N/A</v>
      </c>
      <c r="L52" s="1">
        <f>D52</f>
        <v>0</v>
      </c>
      <c r="M52" s="1" t="e">
        <f>I52*L52</f>
        <v>#N/A</v>
      </c>
      <c r="N52" s="1" t="e">
        <f>I52*I52</f>
        <v>#N/A</v>
      </c>
      <c r="O52" s="1">
        <f>L52*L52</f>
        <v>0</v>
      </c>
      <c r="P52" s="1" t="s">
        <v>2</v>
      </c>
      <c r="Q52" s="1">
        <f>SUMIF(L52:L57,"&lt;&gt;#N/A")</f>
        <v>0</v>
      </c>
    </row>
    <row r="53" spans="1:17" x14ac:dyDescent="0.3">
      <c r="A53" s="2">
        <v>2</v>
      </c>
      <c r="B53" s="3" t="e">
        <f t="shared" ref="B53:B57" si="35">VLOOKUP(A53,$A$5:$N$10,14,TRUE)*10</f>
        <v>#DIV/0!</v>
      </c>
      <c r="C53" s="2"/>
      <c r="D53" s="4">
        <f>ROUND(9.8*C53/1000,6)</f>
        <v>0</v>
      </c>
      <c r="E53" s="1" t="e">
        <f t="shared" ref="E53:E57" si="36">ROUND(B53*$F$50*$B$50/10000000,7)</f>
        <v>#DIV/0!</v>
      </c>
      <c r="F53" s="4" t="e">
        <f t="shared" ref="F53:F57" si="37">D53-E53</f>
        <v>#DIV/0!</v>
      </c>
      <c r="G53" s="1" t="e">
        <f>ROUND(F53/(B53*$F$50*$B$50/10000000)*100,1)</f>
        <v>#DIV/0!</v>
      </c>
      <c r="I53" s="1" t="e">
        <f t="shared" si="33"/>
        <v>#DIV/0!</v>
      </c>
      <c r="J53" s="1" t="e">
        <f>I53*Q56+Q57</f>
        <v>#DIV/0!</v>
      </c>
      <c r="K53" s="1" t="e">
        <f t="shared" si="34"/>
        <v>#DIV/0!</v>
      </c>
      <c r="L53" s="1">
        <f>D53</f>
        <v>0</v>
      </c>
      <c r="M53" s="1" t="e">
        <f>I53*L53</f>
        <v>#DIV/0!</v>
      </c>
      <c r="N53" s="1" t="e">
        <f t="shared" ref="N53:N57" si="38">I53*I53</f>
        <v>#DIV/0!</v>
      </c>
      <c r="O53" s="1">
        <f t="shared" ref="O53:O57" si="39">L53*L53</f>
        <v>0</v>
      </c>
      <c r="P53" s="1" t="s">
        <v>0</v>
      </c>
      <c r="Q53" s="1" t="e">
        <f>SUMIF(M52:M57,"&lt;&gt;#N/A")</f>
        <v>#DIV/0!</v>
      </c>
    </row>
    <row r="54" spans="1:17" x14ac:dyDescent="0.3">
      <c r="A54" s="2">
        <v>3</v>
      </c>
      <c r="B54" s="3" t="e">
        <f t="shared" si="35"/>
        <v>#DIV/0!</v>
      </c>
      <c r="C54" s="2"/>
      <c r="D54" s="4">
        <f t="shared" si="32"/>
        <v>0</v>
      </c>
      <c r="E54" s="1" t="e">
        <f t="shared" si="36"/>
        <v>#DIV/0!</v>
      </c>
      <c r="F54" s="4" t="e">
        <f t="shared" si="37"/>
        <v>#DIV/0!</v>
      </c>
      <c r="G54" s="1" t="e">
        <f t="shared" ref="G54:G57" si="40">ROUND(F54/(B54*$F$50*$B$50/10000000)*100,1)</f>
        <v>#DIV/0!</v>
      </c>
      <c r="I54" s="1" t="e">
        <f t="shared" si="33"/>
        <v>#DIV/0!</v>
      </c>
      <c r="J54" s="1" t="e">
        <f>I54*Q56+Q57</f>
        <v>#DIV/0!</v>
      </c>
      <c r="K54" s="1" t="e">
        <f t="shared" si="34"/>
        <v>#DIV/0!</v>
      </c>
      <c r="L54" s="1">
        <f t="shared" ref="L54:L57" si="41">D54</f>
        <v>0</v>
      </c>
      <c r="M54" s="1" t="e">
        <f t="shared" ref="M54:M57" si="42">I54*L54</f>
        <v>#DIV/0!</v>
      </c>
      <c r="N54" s="1" t="e">
        <f t="shared" si="38"/>
        <v>#DIV/0!</v>
      </c>
      <c r="O54" s="1">
        <f t="shared" si="39"/>
        <v>0</v>
      </c>
      <c r="P54" s="1" t="s">
        <v>5</v>
      </c>
      <c r="Q54" s="1" t="e">
        <f>SUMIF(N52:N57,"&lt;&gt;#N/A")</f>
        <v>#DIV/0!</v>
      </c>
    </row>
    <row r="55" spans="1:17" x14ac:dyDescent="0.3">
      <c r="A55" s="2">
        <v>4</v>
      </c>
      <c r="B55" s="3" t="e">
        <f t="shared" si="35"/>
        <v>#DIV/0!</v>
      </c>
      <c r="C55" s="2"/>
      <c r="D55" s="4">
        <f t="shared" si="32"/>
        <v>0</v>
      </c>
      <c r="E55" s="1" t="e">
        <f t="shared" si="36"/>
        <v>#DIV/0!</v>
      </c>
      <c r="F55" s="4" t="e">
        <f t="shared" si="37"/>
        <v>#DIV/0!</v>
      </c>
      <c r="G55" s="1" t="e">
        <f t="shared" si="40"/>
        <v>#DIV/0!</v>
      </c>
      <c r="I55" s="1" t="e">
        <f t="shared" si="33"/>
        <v>#DIV/0!</v>
      </c>
      <c r="J55" s="1" t="e">
        <f>I55*Q56+Q57</f>
        <v>#DIV/0!</v>
      </c>
      <c r="K55" s="1" t="e">
        <f t="shared" si="34"/>
        <v>#DIV/0!</v>
      </c>
      <c r="L55" s="1">
        <f t="shared" si="41"/>
        <v>0</v>
      </c>
      <c r="M55" s="1" t="e">
        <f t="shared" si="42"/>
        <v>#DIV/0!</v>
      </c>
      <c r="N55" s="1" t="e">
        <f t="shared" si="38"/>
        <v>#DIV/0!</v>
      </c>
      <c r="O55" s="1">
        <f t="shared" si="39"/>
        <v>0</v>
      </c>
      <c r="P55" s="1" t="s">
        <v>6</v>
      </c>
      <c r="Q55" s="1">
        <f>SUMIF(O52:O57,"&lt;&gt;#N/A")</f>
        <v>0</v>
      </c>
    </row>
    <row r="56" spans="1:17" x14ac:dyDescent="0.3">
      <c r="A56" s="2">
        <v>5</v>
      </c>
      <c r="B56" s="3" t="e">
        <f t="shared" si="35"/>
        <v>#DIV/0!</v>
      </c>
      <c r="C56" s="2"/>
      <c r="D56" s="4">
        <f t="shared" si="32"/>
        <v>0</v>
      </c>
      <c r="E56" s="1" t="e">
        <f t="shared" si="36"/>
        <v>#DIV/0!</v>
      </c>
      <c r="F56" s="4" t="e">
        <f t="shared" si="37"/>
        <v>#DIV/0!</v>
      </c>
      <c r="G56" s="1" t="e">
        <f t="shared" si="40"/>
        <v>#DIV/0!</v>
      </c>
      <c r="I56" s="1" t="e">
        <f t="shared" si="33"/>
        <v>#DIV/0!</v>
      </c>
      <c r="J56" s="1" t="e">
        <f>I56*Q56+Q57</f>
        <v>#DIV/0!</v>
      </c>
      <c r="K56" s="1" t="e">
        <f t="shared" si="34"/>
        <v>#DIV/0!</v>
      </c>
      <c r="L56" s="1">
        <f t="shared" si="41"/>
        <v>0</v>
      </c>
      <c r="M56" s="1" t="e">
        <f t="shared" si="42"/>
        <v>#DIV/0!</v>
      </c>
      <c r="N56" s="1" t="e">
        <f t="shared" si="38"/>
        <v>#DIV/0!</v>
      </c>
      <c r="O56" s="1">
        <f t="shared" si="39"/>
        <v>0</v>
      </c>
      <c r="P56" s="1" t="s">
        <v>3</v>
      </c>
      <c r="Q56" s="1" t="e">
        <f>(Q60*Q53-Q51*Q52)/(Q60*Q54-Q51*Q51)</f>
        <v>#DIV/0!</v>
      </c>
    </row>
    <row r="57" spans="1:17" x14ac:dyDescent="0.3">
      <c r="A57" s="2">
        <v>6</v>
      </c>
      <c r="B57" s="3" t="e">
        <f t="shared" si="35"/>
        <v>#DIV/0!</v>
      </c>
      <c r="C57" s="2"/>
      <c r="D57" s="4">
        <f t="shared" si="32"/>
        <v>0</v>
      </c>
      <c r="E57" s="1" t="e">
        <f t="shared" si="36"/>
        <v>#DIV/0!</v>
      </c>
      <c r="F57" s="4" t="e">
        <f t="shared" si="37"/>
        <v>#DIV/0!</v>
      </c>
      <c r="G57" s="1" t="e">
        <f t="shared" si="40"/>
        <v>#DIV/0!</v>
      </c>
      <c r="I57" s="1" t="e">
        <f t="shared" si="33"/>
        <v>#DIV/0!</v>
      </c>
      <c r="J57" s="1" t="e">
        <f>I57*Q56+Q57</f>
        <v>#DIV/0!</v>
      </c>
      <c r="K57" s="1" t="e">
        <f t="shared" si="34"/>
        <v>#DIV/0!</v>
      </c>
      <c r="L57" s="1">
        <f t="shared" si="41"/>
        <v>0</v>
      </c>
      <c r="M57" s="1" t="e">
        <f t="shared" si="42"/>
        <v>#DIV/0!</v>
      </c>
      <c r="N57" s="1" t="e">
        <f t="shared" si="38"/>
        <v>#DIV/0!</v>
      </c>
      <c r="O57" s="1">
        <f t="shared" si="39"/>
        <v>0</v>
      </c>
      <c r="P57" s="1" t="s">
        <v>4</v>
      </c>
      <c r="Q57" s="1" t="e">
        <f>(Q52*Q54-Q51*Q53)/(Q60*Q54-Q51*Q51)</f>
        <v>#DIV/0!</v>
      </c>
    </row>
    <row r="58" spans="1:17" x14ac:dyDescent="0.3">
      <c r="B58" s="1" t="s">
        <v>29</v>
      </c>
      <c r="C58" s="1" t="e">
        <f>"F=("&amp;ROUND(Q56,8)&amp;"±"&amp;ROUND(Q58,8)&amp;")B+"&amp;ROUND(Q57,8)&amp;"±"&amp;ROUND(Q59,8)</f>
        <v>#DIV/0!</v>
      </c>
      <c r="D58" s="3"/>
      <c r="E58" s="3"/>
      <c r="F58" s="3"/>
      <c r="G58" s="3"/>
      <c r="P58" s="1" t="s">
        <v>25</v>
      </c>
      <c r="Q58" s="1" t="e">
        <f>Q56*SQRT(Q60/(Q60*Q54-Q51*Q51))</f>
        <v>#DIV/0!</v>
      </c>
    </row>
    <row r="59" spans="1:17" x14ac:dyDescent="0.3">
      <c r="B59" s="1" t="s">
        <v>28</v>
      </c>
      <c r="C59" s="1" t="str">
        <f>"F="&amp;ROUND(B50*F50/10000000,8)&amp;"B"</f>
        <v>F=0B</v>
      </c>
      <c r="D59" s="3"/>
      <c r="E59" s="3"/>
      <c r="F59" s="3"/>
      <c r="G59" s="3"/>
      <c r="P59" s="1" t="s">
        <v>26</v>
      </c>
      <c r="Q59" s="1" t="e">
        <f>Q56*SQRT(Q54/(Q60*Q54-Q51*Q51))</f>
        <v>#DIV/0!</v>
      </c>
    </row>
    <row r="60" spans="1:17" x14ac:dyDescent="0.3">
      <c r="B60" s="3"/>
      <c r="C60" s="3"/>
      <c r="D60" s="3"/>
      <c r="E60" s="3"/>
      <c r="F60" s="3"/>
      <c r="G60" s="3"/>
      <c r="P60" s="1" t="s">
        <v>32</v>
      </c>
      <c r="Q60" s="1">
        <f>COUNTIF(N52:N57,"&lt;&gt;#N/A")</f>
        <v>5</v>
      </c>
    </row>
    <row r="61" spans="1:17" x14ac:dyDescent="0.3">
      <c r="B61" s="3"/>
      <c r="C61" s="3"/>
      <c r="D61" s="3"/>
      <c r="E61" s="3"/>
      <c r="F61" s="3"/>
      <c r="G61" s="3"/>
    </row>
  </sheetData>
  <mergeCells count="1">
    <mergeCell ref="B3:M3"/>
  </mergeCells>
  <phoneticPr fontId="18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차트1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</cp:lastModifiedBy>
  <dcterms:created xsi:type="dcterms:W3CDTF">2021-09-18T18:08:10Z</dcterms:created>
  <dcterms:modified xsi:type="dcterms:W3CDTF">2021-12-02T08:06:50Z</dcterms:modified>
</cp:coreProperties>
</file>