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Windows Library\Documents\oCam\물실\"/>
    </mc:Choice>
  </mc:AlternateContent>
  <xr:revisionPtr revIDLastSave="0" documentId="13_ncr:1_{A1E9DECA-3352-4019-AE3B-7788E0ACBCD9}" xr6:coauthVersionLast="47" xr6:coauthVersionMax="47" xr10:uidLastSave="{00000000-0000-0000-0000-000000000000}"/>
  <bookViews>
    <workbookView xWindow="0" yWindow="690" windowWidth="20490" windowHeight="9540" xr2:uid="{00000000-000D-0000-FFFF-FFFF00000000}"/>
  </bookViews>
  <sheets>
    <sheet name="Sheet1" sheetId="2" r:id="rId1"/>
  </sheets>
  <definedNames>
    <definedName name="차트1">Sheet1!#REF!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1" i="2" l="1"/>
  <c r="W42" i="2"/>
  <c r="W43" i="2"/>
  <c r="W44" i="2"/>
  <c r="W45" i="2"/>
  <c r="W46" i="2"/>
  <c r="W47" i="2"/>
  <c r="W48" i="2"/>
  <c r="W49" i="2"/>
  <c r="W40" i="2"/>
  <c r="U31" i="2"/>
  <c r="U32" i="2"/>
  <c r="U33" i="2"/>
  <c r="U34" i="2"/>
  <c r="U35" i="2"/>
  <c r="U36" i="2"/>
  <c r="U37" i="2"/>
  <c r="U38" i="2"/>
  <c r="U39" i="2"/>
  <c r="U30" i="2"/>
  <c r="O49" i="2"/>
  <c r="O41" i="2"/>
  <c r="O42" i="2"/>
  <c r="O43" i="2"/>
  <c r="O44" i="2"/>
  <c r="O45" i="2"/>
  <c r="O46" i="2"/>
  <c r="O47" i="2"/>
  <c r="O48" i="2"/>
  <c r="O40" i="2"/>
  <c r="O31" i="2"/>
  <c r="O32" i="2"/>
  <c r="O33" i="2"/>
  <c r="O34" i="2"/>
  <c r="O35" i="2"/>
  <c r="O36" i="2"/>
  <c r="O37" i="2"/>
  <c r="O38" i="2"/>
  <c r="O39" i="2"/>
  <c r="O30" i="2"/>
  <c r="B48" i="2" l="1"/>
  <c r="Q41" i="2" s="1"/>
  <c r="B49" i="2"/>
  <c r="Q42" i="2" s="1"/>
  <c r="B50" i="2"/>
  <c r="E50" i="2" s="1"/>
  <c r="V43" i="2" s="1"/>
  <c r="B51" i="2"/>
  <c r="Q44" i="2" s="1"/>
  <c r="B52" i="2"/>
  <c r="Q45" i="2" s="1"/>
  <c r="B53" i="2"/>
  <c r="Q46" i="2" s="1"/>
  <c r="B54" i="2"/>
  <c r="Q47" i="2" s="1"/>
  <c r="B55" i="2"/>
  <c r="Q48" i="2" s="1"/>
  <c r="B56" i="2"/>
  <c r="Q49" i="2" s="1"/>
  <c r="B47" i="2"/>
  <c r="Q40" i="2" s="1"/>
  <c r="B59" i="2"/>
  <c r="B58" i="2"/>
  <c r="F56" i="2"/>
  <c r="AA49" i="2" s="1"/>
  <c r="F55" i="2"/>
  <c r="AA48" i="2" s="1"/>
  <c r="F54" i="2"/>
  <c r="AA47" i="2" s="1"/>
  <c r="F53" i="2"/>
  <c r="AA46" i="2" s="1"/>
  <c r="F52" i="2"/>
  <c r="AA45" i="2" s="1"/>
  <c r="F51" i="2"/>
  <c r="AA44" i="2" s="1"/>
  <c r="F50" i="2"/>
  <c r="AA43" i="2" s="1"/>
  <c r="F49" i="2"/>
  <c r="AA42" i="2" s="1"/>
  <c r="F48" i="2"/>
  <c r="AA41" i="2" s="1"/>
  <c r="F47" i="2"/>
  <c r="AA40" i="2" s="1"/>
  <c r="I31" i="2"/>
  <c r="Y31" i="2" s="1"/>
  <c r="I32" i="2"/>
  <c r="Y32" i="2" s="1"/>
  <c r="I33" i="2"/>
  <c r="Y33" i="2" s="1"/>
  <c r="I34" i="2"/>
  <c r="Y34" i="2" s="1"/>
  <c r="I35" i="2"/>
  <c r="Y35" i="2" s="1"/>
  <c r="I36" i="2"/>
  <c r="Y36" i="2" s="1"/>
  <c r="I37" i="2"/>
  <c r="Y37" i="2" s="1"/>
  <c r="I38" i="2"/>
  <c r="I39" i="2"/>
  <c r="Y39" i="2" s="1"/>
  <c r="I30" i="2"/>
  <c r="Y30" i="2" s="1"/>
  <c r="B31" i="2"/>
  <c r="B32" i="2"/>
  <c r="B33" i="2"/>
  <c r="B34" i="2"/>
  <c r="P34" i="2" s="1"/>
  <c r="B35" i="2"/>
  <c r="B36" i="2"/>
  <c r="B37" i="2"/>
  <c r="B38" i="2"/>
  <c r="B39" i="2"/>
  <c r="B30" i="2"/>
  <c r="P30" i="2" s="1"/>
  <c r="B42" i="2"/>
  <c r="B41" i="2"/>
  <c r="C51" i="2" l="1"/>
  <c r="S44" i="2" s="1"/>
  <c r="E55" i="2"/>
  <c r="V48" i="2" s="1"/>
  <c r="C55" i="2"/>
  <c r="S48" i="2" s="1"/>
  <c r="E51" i="2"/>
  <c r="V44" i="2" s="1"/>
  <c r="E33" i="2"/>
  <c r="F33" i="2" s="1"/>
  <c r="P33" i="2"/>
  <c r="D49" i="2"/>
  <c r="Z42" i="2" s="1"/>
  <c r="E36" i="2"/>
  <c r="F36" i="2" s="1"/>
  <c r="H36" i="2" s="1"/>
  <c r="P36" i="2"/>
  <c r="E32" i="2"/>
  <c r="F32" i="2" s="1"/>
  <c r="H32" i="2" s="1"/>
  <c r="P32" i="2"/>
  <c r="Y38" i="2"/>
  <c r="C54" i="2"/>
  <c r="S47" i="2" s="1"/>
  <c r="C50" i="2"/>
  <c r="S43" i="2" s="1"/>
  <c r="D56" i="2"/>
  <c r="Z49" i="2" s="1"/>
  <c r="D52" i="2"/>
  <c r="Z45" i="2" s="1"/>
  <c r="D48" i="2"/>
  <c r="Z41" i="2" s="1"/>
  <c r="E54" i="2"/>
  <c r="V47" i="2" s="1"/>
  <c r="E37" i="2"/>
  <c r="F37" i="2" s="1"/>
  <c r="H37" i="2" s="1"/>
  <c r="P37" i="2"/>
  <c r="D47" i="2"/>
  <c r="Z40" i="2" s="1"/>
  <c r="D53" i="2"/>
  <c r="Z46" i="2" s="1"/>
  <c r="E39" i="2"/>
  <c r="F39" i="2" s="1"/>
  <c r="H39" i="2" s="1"/>
  <c r="P39" i="2"/>
  <c r="E35" i="2"/>
  <c r="F35" i="2" s="1"/>
  <c r="H35" i="2" s="1"/>
  <c r="P35" i="2"/>
  <c r="G31" i="2"/>
  <c r="P31" i="2"/>
  <c r="C47" i="2"/>
  <c r="S40" i="2" s="1"/>
  <c r="C53" i="2"/>
  <c r="S46" i="2" s="1"/>
  <c r="C49" i="2"/>
  <c r="S42" i="2" s="1"/>
  <c r="D55" i="2"/>
  <c r="Z48" i="2" s="1"/>
  <c r="D51" i="2"/>
  <c r="Z44" i="2" s="1"/>
  <c r="E47" i="2"/>
  <c r="V40" i="2" s="1"/>
  <c r="E53" i="2"/>
  <c r="E49" i="2"/>
  <c r="V42" i="2" s="1"/>
  <c r="D38" i="2"/>
  <c r="X38" i="2" s="1"/>
  <c r="P38" i="2"/>
  <c r="I50" i="2"/>
  <c r="Q43" i="2"/>
  <c r="C56" i="2"/>
  <c r="S49" i="2" s="1"/>
  <c r="C52" i="2"/>
  <c r="S45" i="2" s="1"/>
  <c r="C48" i="2"/>
  <c r="S41" i="2" s="1"/>
  <c r="D54" i="2"/>
  <c r="Z47" i="2" s="1"/>
  <c r="D50" i="2"/>
  <c r="Z43" i="2" s="1"/>
  <c r="E56" i="2"/>
  <c r="E52" i="2"/>
  <c r="E48" i="2"/>
  <c r="V41" i="2" s="1"/>
  <c r="D33" i="2"/>
  <c r="E30" i="2"/>
  <c r="F30" i="2" s="1"/>
  <c r="H30" i="2" s="1"/>
  <c r="D30" i="2"/>
  <c r="C33" i="2"/>
  <c r="R33" i="2" s="1"/>
  <c r="G33" i="2"/>
  <c r="C32" i="2"/>
  <c r="R32" i="2" s="1"/>
  <c r="G32" i="2"/>
  <c r="G56" i="2"/>
  <c r="C30" i="2"/>
  <c r="R30" i="2" s="1"/>
  <c r="D36" i="2"/>
  <c r="G30" i="2"/>
  <c r="G53" i="2"/>
  <c r="I54" i="2"/>
  <c r="I55" i="2"/>
  <c r="C37" i="2"/>
  <c r="R37" i="2" s="1"/>
  <c r="D32" i="2"/>
  <c r="G37" i="2"/>
  <c r="C36" i="2"/>
  <c r="R36" i="2" s="1"/>
  <c r="D37" i="2"/>
  <c r="G36" i="2"/>
  <c r="E38" i="2"/>
  <c r="F38" i="2" s="1"/>
  <c r="H38" i="2" s="1"/>
  <c r="C39" i="2"/>
  <c r="R39" i="2" s="1"/>
  <c r="C35" i="2"/>
  <c r="R35" i="2" s="1"/>
  <c r="G39" i="2"/>
  <c r="G35" i="2"/>
  <c r="C38" i="2"/>
  <c r="R38" i="2" s="1"/>
  <c r="C34" i="2"/>
  <c r="R34" i="2" s="1"/>
  <c r="D39" i="2"/>
  <c r="D35" i="2"/>
  <c r="G38" i="2"/>
  <c r="G34" i="2"/>
  <c r="D34" i="2"/>
  <c r="E34" i="2"/>
  <c r="F34" i="2" s="1"/>
  <c r="H34" i="2" s="1"/>
  <c r="D31" i="2"/>
  <c r="C31" i="2"/>
  <c r="R31" i="2" s="1"/>
  <c r="E31" i="2"/>
  <c r="H33" i="2"/>
  <c r="B24" i="2"/>
  <c r="B23" i="2"/>
  <c r="F18" i="2"/>
  <c r="F19" i="2"/>
  <c r="F20" i="2"/>
  <c r="F21" i="2"/>
  <c r="J18" i="2"/>
  <c r="J19" i="2"/>
  <c r="J20" i="2"/>
  <c r="J21" i="2"/>
  <c r="J17" i="2"/>
  <c r="F17" i="2"/>
  <c r="E18" i="2"/>
  <c r="B11" i="2"/>
  <c r="B10" i="2"/>
  <c r="E17" i="2"/>
  <c r="E19" i="2"/>
  <c r="E20" i="2"/>
  <c r="E21" i="2"/>
  <c r="J5" i="2"/>
  <c r="J6" i="2"/>
  <c r="J7" i="2"/>
  <c r="J8" i="2"/>
  <c r="J4" i="2"/>
  <c r="F5" i="2"/>
  <c r="F6" i="2"/>
  <c r="F7" i="2"/>
  <c r="F8" i="2"/>
  <c r="F4" i="2"/>
  <c r="E5" i="2"/>
  <c r="E6" i="2"/>
  <c r="M6" i="2" s="1"/>
  <c r="P6" i="2" s="1"/>
  <c r="E7" i="2"/>
  <c r="E8" i="2"/>
  <c r="E4" i="2"/>
  <c r="M7" i="2" l="1"/>
  <c r="I47" i="2"/>
  <c r="G55" i="2"/>
  <c r="G49" i="2"/>
  <c r="I51" i="2"/>
  <c r="G52" i="2"/>
  <c r="G54" i="2"/>
  <c r="I49" i="2"/>
  <c r="I48" i="2"/>
  <c r="L19" i="2"/>
  <c r="O19" i="2"/>
  <c r="K34" i="2"/>
  <c r="T34" i="2"/>
  <c r="M37" i="2"/>
  <c r="X37" i="2"/>
  <c r="G48" i="2"/>
  <c r="M33" i="2"/>
  <c r="X33" i="2"/>
  <c r="V45" i="2"/>
  <c r="I52" i="2"/>
  <c r="V46" i="2"/>
  <c r="I53" i="2"/>
  <c r="K31" i="2"/>
  <c r="T31" i="2"/>
  <c r="M38" i="2"/>
  <c r="K35" i="2"/>
  <c r="T35" i="2"/>
  <c r="M36" i="2"/>
  <c r="X36" i="2"/>
  <c r="G19" i="2"/>
  <c r="M31" i="2"/>
  <c r="X31" i="2"/>
  <c r="K38" i="2"/>
  <c r="T38" i="2"/>
  <c r="G51" i="2"/>
  <c r="K30" i="2"/>
  <c r="T30" i="2"/>
  <c r="K32" i="2"/>
  <c r="T32" i="2"/>
  <c r="V49" i="2"/>
  <c r="I56" i="2"/>
  <c r="M35" i="2"/>
  <c r="X35" i="2"/>
  <c r="K37" i="2"/>
  <c r="T37" i="2"/>
  <c r="M30" i="2"/>
  <c r="X30" i="2"/>
  <c r="G20" i="2"/>
  <c r="G18" i="2"/>
  <c r="M34" i="2"/>
  <c r="X34" i="2"/>
  <c r="M39" i="2"/>
  <c r="X39" i="2"/>
  <c r="K39" i="2"/>
  <c r="T39" i="2"/>
  <c r="K36" i="2"/>
  <c r="T36" i="2"/>
  <c r="M32" i="2"/>
  <c r="X32" i="2"/>
  <c r="G47" i="2"/>
  <c r="G50" i="2"/>
  <c r="K33" i="2"/>
  <c r="T33" i="2"/>
  <c r="L8" i="2"/>
  <c r="M4" i="2"/>
  <c r="N4" i="2" s="1"/>
  <c r="M5" i="2"/>
  <c r="P5" i="2" s="1"/>
  <c r="O6" i="2"/>
  <c r="R3" i="2"/>
  <c r="M20" i="2"/>
  <c r="N20" i="2" s="1"/>
  <c r="R16" i="2"/>
  <c r="M8" i="2"/>
  <c r="L4" i="2"/>
  <c r="O5" i="2"/>
  <c r="G21" i="2"/>
  <c r="M21" i="2"/>
  <c r="N21" i="2" s="1"/>
  <c r="L6" i="2"/>
  <c r="L5" i="2"/>
  <c r="L7" i="2"/>
  <c r="F31" i="2"/>
  <c r="G17" i="2"/>
  <c r="M17" i="2"/>
  <c r="N17" i="2" s="1"/>
  <c r="M19" i="2"/>
  <c r="P19" i="2" s="1"/>
  <c r="L20" i="2"/>
  <c r="P21" i="2"/>
  <c r="L21" i="2"/>
  <c r="O20" i="2"/>
  <c r="M18" i="2"/>
  <c r="L17" i="2"/>
  <c r="O21" i="2"/>
  <c r="L18" i="2"/>
  <c r="O17" i="2"/>
  <c r="O18" i="2"/>
  <c r="P7" i="2"/>
  <c r="G6" i="2"/>
  <c r="G4" i="2"/>
  <c r="G5" i="2"/>
  <c r="G8" i="2"/>
  <c r="G7" i="2"/>
  <c r="P8" i="2"/>
  <c r="O4" i="2"/>
  <c r="N6" i="2"/>
  <c r="P4" i="2" l="1"/>
  <c r="P20" i="2"/>
  <c r="R4" i="2"/>
  <c r="H31" i="2"/>
  <c r="P17" i="2"/>
  <c r="N19" i="2"/>
  <c r="P18" i="2"/>
  <c r="N18" i="2"/>
  <c r="R17" i="2"/>
  <c r="R19" i="2"/>
  <c r="R25" i="2"/>
  <c r="R7" i="2"/>
  <c r="N5" i="2"/>
  <c r="O7" i="2"/>
  <c r="N7" i="2"/>
  <c r="O8" i="2"/>
  <c r="N8" i="2"/>
  <c r="R6" i="2" l="1"/>
  <c r="R9" i="2" s="1"/>
  <c r="R12" i="2"/>
  <c r="R18" i="2"/>
  <c r="R22" i="2" s="1"/>
  <c r="R20" i="2"/>
  <c r="R5" i="2"/>
  <c r="R8" i="2" s="1"/>
  <c r="B57" i="2"/>
  <c r="R21" i="2" l="1"/>
  <c r="K21" i="2" s="1"/>
  <c r="B40" i="2"/>
  <c r="K19" i="2"/>
  <c r="R24" i="2"/>
  <c r="K20" i="2"/>
  <c r="K18" i="2"/>
  <c r="R11" i="2"/>
  <c r="K6" i="2"/>
  <c r="K5" i="2"/>
  <c r="K7" i="2"/>
  <c r="K8" i="2"/>
  <c r="K4" i="2"/>
  <c r="R10" i="2"/>
  <c r="K17" i="2" l="1"/>
  <c r="R23" i="2"/>
  <c r="B9" i="2"/>
  <c r="B22" i="2"/>
</calcChain>
</file>

<file path=xl/sharedStrings.xml><?xml version="1.0" encoding="utf-8"?>
<sst xmlns="http://schemas.openxmlformats.org/spreadsheetml/2006/main" count="107" uniqueCount="63">
  <si>
    <t>sum xiyi</t>
    <phoneticPr fontId="18" type="noConversion"/>
  </si>
  <si>
    <t>sum xi</t>
    <phoneticPr fontId="18" type="noConversion"/>
  </si>
  <si>
    <t>sum yi</t>
    <phoneticPr fontId="18" type="noConversion"/>
  </si>
  <si>
    <t>a</t>
    <phoneticPr fontId="18" type="noConversion"/>
  </si>
  <si>
    <t>b</t>
    <phoneticPr fontId="18" type="noConversion"/>
  </si>
  <si>
    <t>sum xi2</t>
    <phoneticPr fontId="18" type="noConversion"/>
  </si>
  <si>
    <t>sum yi2</t>
    <phoneticPr fontId="18" type="noConversion"/>
  </si>
  <si>
    <t>appr</t>
    <phoneticPr fontId="18" type="noConversion"/>
  </si>
  <si>
    <t>x</t>
    <phoneticPr fontId="18" type="noConversion"/>
  </si>
  <si>
    <t>xy</t>
    <phoneticPr fontId="18" type="noConversion"/>
  </si>
  <si>
    <t>x2</t>
    <phoneticPr fontId="18" type="noConversion"/>
  </si>
  <si>
    <t>y2</t>
    <phoneticPr fontId="18" type="noConversion"/>
  </si>
  <si>
    <t>da</t>
    <phoneticPr fontId="18" type="noConversion"/>
  </si>
  <si>
    <t>db</t>
    <phoneticPr fontId="18" type="noConversion"/>
  </si>
  <si>
    <t>측정</t>
    <phoneticPr fontId="18" type="noConversion"/>
  </si>
  <si>
    <t>이론</t>
    <phoneticPr fontId="18" type="noConversion"/>
  </si>
  <si>
    <t>nna</t>
    <phoneticPr fontId="18" type="noConversion"/>
  </si>
  <si>
    <t>진폭 Vpp</t>
    <phoneticPr fontId="18" type="noConversion"/>
  </si>
  <si>
    <t>반복률 Hz</t>
    <phoneticPr fontId="18" type="noConversion"/>
  </si>
  <si>
    <t>축전기 uF</t>
    <phoneticPr fontId="18" type="noConversion"/>
  </si>
  <si>
    <t>저항 옴</t>
    <phoneticPr fontId="18" type="noConversion"/>
  </si>
  <si>
    <t>충전시 ms</t>
    <phoneticPr fontId="18" type="noConversion"/>
  </si>
  <si>
    <t>방전시 ms</t>
    <phoneticPr fontId="18" type="noConversion"/>
  </si>
  <si>
    <t>계산치</t>
    <phoneticPr fontId="18" type="noConversion"/>
  </si>
  <si>
    <t>측정평균</t>
    <phoneticPr fontId="18" type="noConversion"/>
  </si>
  <si>
    <t>시상수</t>
    <phoneticPr fontId="18" type="noConversion"/>
  </si>
  <si>
    <t>부품값</t>
    <phoneticPr fontId="18" type="noConversion"/>
  </si>
  <si>
    <t>오차율</t>
    <phoneticPr fontId="18" type="noConversion"/>
  </si>
  <si>
    <t>이론</t>
    <phoneticPr fontId="18" type="noConversion"/>
  </si>
  <si>
    <t>측정</t>
    <phoneticPr fontId="18" type="noConversion"/>
  </si>
  <si>
    <t>C</t>
    <phoneticPr fontId="18" type="noConversion"/>
  </si>
  <si>
    <t>R</t>
    <phoneticPr fontId="18" type="noConversion"/>
  </si>
  <si>
    <t>저항 옴</t>
    <phoneticPr fontId="18" type="noConversion"/>
  </si>
  <si>
    <t>진폭 Vpp</t>
    <phoneticPr fontId="18" type="noConversion"/>
  </si>
  <si>
    <t>축전기 uF</t>
    <phoneticPr fontId="18" type="noConversion"/>
  </si>
  <si>
    <t>Rosc M옴</t>
    <phoneticPr fontId="18" type="noConversion"/>
  </si>
  <si>
    <t>주파수 Hz</t>
    <phoneticPr fontId="18" type="noConversion"/>
  </si>
  <si>
    <t>식38</t>
    <phoneticPr fontId="18" type="noConversion"/>
  </si>
  <si>
    <t>식42</t>
    <phoneticPr fontId="18" type="noConversion"/>
  </si>
  <si>
    <t>phi</t>
    <phoneticPr fontId="18" type="noConversion"/>
  </si>
  <si>
    <t>VCMpk</t>
    <phoneticPr fontId="18" type="noConversion"/>
  </si>
  <si>
    <t>위상차ms</t>
    <phoneticPr fontId="18" type="noConversion"/>
  </si>
  <si>
    <t>Xc 옴</t>
    <phoneticPr fontId="18" type="noConversion"/>
  </si>
  <si>
    <t>Z 옴</t>
    <phoneticPr fontId="18" type="noConversion"/>
  </si>
  <si>
    <t>phi 디그리</t>
    <phoneticPr fontId="18" type="noConversion"/>
  </si>
  <si>
    <t>ZCRosc 옴</t>
    <phoneticPr fontId="18" type="noConversion"/>
  </si>
  <si>
    <t>Zall 옴</t>
    <phoneticPr fontId="18" type="noConversion"/>
  </si>
  <si>
    <t>Vcmpk%</t>
    <phoneticPr fontId="18" type="noConversion"/>
  </si>
  <si>
    <t>phi%</t>
    <phoneticPr fontId="18" type="noConversion"/>
  </si>
  <si>
    <t>Vcpk</t>
    <phoneticPr fontId="18" type="noConversion"/>
  </si>
  <si>
    <t>1Xc</t>
    <phoneticPr fontId="18" type="noConversion"/>
  </si>
  <si>
    <t>2Xc</t>
    <phoneticPr fontId="18" type="noConversion"/>
  </si>
  <si>
    <t>1Z</t>
    <phoneticPr fontId="18" type="noConversion"/>
  </si>
  <si>
    <t>2Z</t>
    <phoneticPr fontId="18" type="noConversion"/>
  </si>
  <si>
    <t>1Vcmpk이론</t>
    <phoneticPr fontId="18" type="noConversion"/>
  </si>
  <si>
    <t>2Vcmpk이론</t>
    <phoneticPr fontId="18" type="noConversion"/>
  </si>
  <si>
    <t>1Vcmpk측정</t>
    <phoneticPr fontId="18" type="noConversion"/>
  </si>
  <si>
    <t>2Vcmpk측정</t>
    <phoneticPr fontId="18" type="noConversion"/>
  </si>
  <si>
    <t>1phi이론</t>
    <phoneticPr fontId="18" type="noConversion"/>
  </si>
  <si>
    <t>1phi측정</t>
    <phoneticPr fontId="18" type="noConversion"/>
  </si>
  <si>
    <t>2phi이론</t>
    <phoneticPr fontId="18" type="noConversion"/>
  </si>
  <si>
    <t>2phi측정</t>
    <phoneticPr fontId="18" type="noConversion"/>
  </si>
  <si>
    <t>VCMpk V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</si>
</sst>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0_ "/>
    <numFmt numFmtId="177" formatCode="0.00_);[Red]\(0.00\)"/>
    <numFmt numFmtId="178" formatCode="0.0"/>
    <numFmt numFmtId="179" formatCode="0_);[Red]\(0\)"/>
    <numFmt numFmtId="180" formatCode="0.00_ 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33" borderId="0" xfId="0" applyNumberFormat="1" applyFill="1">
      <alignment vertical="center"/>
    </xf>
    <xf numFmtId="0" fontId="0" fillId="0" borderId="0" xfId="0" applyNumberFormat="1" applyFill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2" fontId="0" fillId="0" borderId="0" xfId="0" applyNumberFormat="1" applyFill="1">
      <alignment vertical="center"/>
    </xf>
    <xf numFmtId="178" fontId="0" fillId="0" borderId="0" xfId="0" applyNumberFormat="1">
      <alignment vertical="center"/>
    </xf>
    <xf numFmtId="0" fontId="0" fillId="33" borderId="0" xfId="0" applyNumberFormat="1" applyFill="1" applyAlignment="1">
      <alignment vertical="center"/>
    </xf>
    <xf numFmtId="0" fontId="0" fillId="0" borderId="0" xfId="0" applyNumberFormat="1" applyFill="1" applyAlignment="1">
      <alignment vertical="center"/>
    </xf>
    <xf numFmtId="1" fontId="0" fillId="0" borderId="0" xfId="0" applyNumberFormat="1" applyFill="1" applyAlignment="1">
      <alignment vertical="center"/>
    </xf>
    <xf numFmtId="1" fontId="0" fillId="0" borderId="0" xfId="0" applyNumberFormat="1" applyFill="1">
      <alignment vertical="center"/>
    </xf>
    <xf numFmtId="179" fontId="0" fillId="0" borderId="0" xfId="0" applyNumberFormat="1" applyFill="1">
      <alignment vertical="center"/>
    </xf>
    <xf numFmtId="180" fontId="0" fillId="0" borderId="0" xfId="0" applyNumberFormat="1">
      <alignment vertical="center"/>
    </xf>
    <xf numFmtId="2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0" fillId="0" borderId="0" xfId="0" applyNumberFormat="1" applyFill="1" applyAlignment="1">
      <alignment horizontal="center" vertical="center"/>
    </xf>
    <xf numFmtId="0" fontId="0" fillId="33" borderId="0" xfId="0" applyNumberFormat="1" applyFill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C=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Sheet1!$K$3</c:f>
              <c:strCache>
                <c:ptCount val="1"/>
                <c:pt idx="0">
                  <c:v>appr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Sheet1!$J$4:$J$8</c:f>
              <c:numCache>
                <c:formatCode>0.00_);[Red]\(0.00\)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Sheet1!$K$4:$K$8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62-4FFA-91BC-AE7C03AC0ED9}"/>
            </c:ext>
          </c:extLst>
        </c:ser>
        <c:ser>
          <c:idx val="1"/>
          <c:order val="1"/>
          <c:tx>
            <c:strRef>
              <c:f>Sheet1!$L$3</c:f>
              <c:strCache>
                <c:ptCount val="1"/>
                <c:pt idx="0">
                  <c:v>이론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Sheet1!$J$4:$J$8</c:f>
              <c:numCache>
                <c:formatCode>0.00_);[Red]\(0.00\)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Sheet1!$L$4:$L$8</c:f>
              <c:numCache>
                <c:formatCode>0.00_);[Red]\(0.00\)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62-4FFA-91BC-AE7C03AC0ED9}"/>
            </c:ext>
          </c:extLst>
        </c:ser>
        <c:ser>
          <c:idx val="2"/>
          <c:order val="2"/>
          <c:tx>
            <c:strRef>
              <c:f>Sheet1!$M$3</c:f>
              <c:strCache>
                <c:ptCount val="1"/>
                <c:pt idx="0">
                  <c:v>측정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Sheet1!$J$4:$J$8</c:f>
              <c:numCache>
                <c:formatCode>0.00_);[Red]\(0.00\)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Sheet1!$M$4:$M$8</c:f>
              <c:numCache>
                <c:formatCode>0.00_);[Red]\(0.00\)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62-4FFA-91BC-AE7C03AC0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376031"/>
        <c:axId val="341373535"/>
      </c:scatterChart>
      <c:valAx>
        <c:axId val="34137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1373535"/>
        <c:crosses val="autoZero"/>
        <c:crossBetween val="midCat"/>
      </c:valAx>
      <c:valAx>
        <c:axId val="34137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1376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R=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Sheet1!$K$16</c:f>
              <c:strCache>
                <c:ptCount val="1"/>
                <c:pt idx="0">
                  <c:v>appr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Sheet1!$J$17:$J$21</c:f>
              <c:numCache>
                <c:formatCode>0.00_);[Red]\(0.00\)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Sheet1!$K$17:$K$21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06-4B8C-B558-EFAAE87555D0}"/>
            </c:ext>
          </c:extLst>
        </c:ser>
        <c:ser>
          <c:idx val="1"/>
          <c:order val="1"/>
          <c:tx>
            <c:strRef>
              <c:f>Sheet1!$L$16</c:f>
              <c:strCache>
                <c:ptCount val="1"/>
                <c:pt idx="0">
                  <c:v>이론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Sheet1!$J$17:$J$21</c:f>
              <c:numCache>
                <c:formatCode>0.00_);[Red]\(0.00\)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Sheet1!$L$17:$L$21</c:f>
              <c:numCache>
                <c:formatCode>0.00_);[Red]\(0.00\)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06-4B8C-B558-EFAAE87555D0}"/>
            </c:ext>
          </c:extLst>
        </c:ser>
        <c:ser>
          <c:idx val="2"/>
          <c:order val="2"/>
          <c:tx>
            <c:strRef>
              <c:f>Sheet1!$M$16</c:f>
              <c:strCache>
                <c:ptCount val="1"/>
                <c:pt idx="0">
                  <c:v>측정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Sheet1!$J$17:$J$21</c:f>
              <c:numCache>
                <c:formatCode>0.00_);[Red]\(0.00\)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Sheet1!$M$17:$M$21</c:f>
              <c:numCache>
                <c:formatCode>0.00_);[Red]\(0.00\)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06-4B8C-B558-EFAAE8755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376031"/>
        <c:axId val="341373535"/>
      </c:scatterChart>
      <c:valAx>
        <c:axId val="34137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1373535"/>
        <c:crosses val="autoZero"/>
        <c:crossBetween val="midCat"/>
      </c:valAx>
      <c:valAx>
        <c:axId val="34137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1376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Sheet1!$D$29</c:f>
              <c:strCache>
                <c:ptCount val="1"/>
                <c:pt idx="0">
                  <c:v>phi 디그리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Sheet1!$A$30:$A$39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Sheet1!$D$30:$D$39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6B-430D-A9DE-E051F0502903}"/>
            </c:ext>
          </c:extLst>
        </c:ser>
        <c:ser>
          <c:idx val="1"/>
          <c:order val="1"/>
          <c:tx>
            <c:strRef>
              <c:f>Sheet1!$I$29</c:f>
              <c:strCache>
                <c:ptCount val="1"/>
                <c:pt idx="0">
                  <c:v>phi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Sheet1!$A$30:$A$39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Sheet1!$I$30:$I$39</c:f>
              <c:numCache>
                <c:formatCode>0</c:formatCode>
                <c:ptCount val="10"/>
                <c:pt idx="0">
                  <c:v>270</c:v>
                </c:pt>
                <c:pt idx="1">
                  <c:v>270</c:v>
                </c:pt>
                <c:pt idx="2">
                  <c:v>270</c:v>
                </c:pt>
                <c:pt idx="3">
                  <c:v>270</c:v>
                </c:pt>
                <c:pt idx="4">
                  <c:v>270</c:v>
                </c:pt>
                <c:pt idx="5">
                  <c:v>270</c:v>
                </c:pt>
                <c:pt idx="6">
                  <c:v>270</c:v>
                </c:pt>
                <c:pt idx="7">
                  <c:v>270</c:v>
                </c:pt>
                <c:pt idx="8">
                  <c:v>270</c:v>
                </c:pt>
                <c:pt idx="9">
                  <c:v>270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6B-430D-A9DE-E051F0502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241775"/>
        <c:axId val="282242191"/>
      </c:scatterChart>
      <c:valAx>
        <c:axId val="28224177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82242191"/>
        <c:crosses val="autoZero"/>
        <c:crossBetween val="midCat"/>
      </c:valAx>
      <c:valAx>
        <c:axId val="28224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2241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Sheet1!$P$29</c:f>
              <c:strCache>
                <c:ptCount val="1"/>
                <c:pt idx="0">
                  <c:v>1Xc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Sheet1!$O$30:$O$50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Sheet1!$P$30:$P$50</c:f>
              <c:numCache>
                <c:formatCode>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8-452A-A463-CE93FF37DBFE}"/>
            </c:ext>
          </c:extLst>
        </c:ser>
        <c:ser>
          <c:idx val="1"/>
          <c:order val="1"/>
          <c:tx>
            <c:strRef>
              <c:f>Sheet1!$Q$29</c:f>
              <c:strCache>
                <c:ptCount val="1"/>
                <c:pt idx="0">
                  <c:v>2Xc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Sheet1!$O$30:$O$50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Sheet1!$Q$30:$Q$50</c:f>
              <c:numCache>
                <c:formatCode>0.00_);[Red]\(0.00\)</c:formatCode>
                <c:ptCount val="21"/>
                <c:pt idx="10" formatCode="0">
                  <c:v>0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0</c:v>
                </c:pt>
                <c:pt idx="14" formatCode="0">
                  <c:v>0</c:v>
                </c:pt>
                <c:pt idx="15" formatCode="0">
                  <c:v>0</c:v>
                </c:pt>
                <c:pt idx="16" formatCode="0">
                  <c:v>0</c:v>
                </c:pt>
                <c:pt idx="17" formatCode="0">
                  <c:v>0</c:v>
                </c:pt>
                <c:pt idx="18" formatCode="0">
                  <c:v>0</c:v>
                </c:pt>
                <c:pt idx="19" formatCode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78-452A-A463-CE93FF37DBFE}"/>
            </c:ext>
          </c:extLst>
        </c:ser>
        <c:ser>
          <c:idx val="2"/>
          <c:order val="2"/>
          <c:tx>
            <c:strRef>
              <c:f>Sheet1!$R$29</c:f>
              <c:strCache>
                <c:ptCount val="1"/>
                <c:pt idx="0">
                  <c:v>1Z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Sheet1!$O$30:$O$50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Sheet1!$R$30:$R$50</c:f>
              <c:numCache>
                <c:formatCode>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78-452A-A463-CE93FF37DBFE}"/>
            </c:ext>
          </c:extLst>
        </c:ser>
        <c:ser>
          <c:idx val="3"/>
          <c:order val="3"/>
          <c:tx>
            <c:strRef>
              <c:f>Sheet1!$S$29</c:f>
              <c:strCache>
                <c:ptCount val="1"/>
                <c:pt idx="0">
                  <c:v>2Z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Sheet1!$O$30:$O$50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Sheet1!$S$30:$S$50</c:f>
              <c:numCache>
                <c:formatCode>0.00_);[Red]\(0.00\)</c:formatCode>
                <c:ptCount val="21"/>
                <c:pt idx="10" formatCode="0">
                  <c:v>0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0</c:v>
                </c:pt>
                <c:pt idx="14" formatCode="0">
                  <c:v>0</c:v>
                </c:pt>
                <c:pt idx="15" formatCode="0">
                  <c:v>0</c:v>
                </c:pt>
                <c:pt idx="16" formatCode="0">
                  <c:v>0</c:v>
                </c:pt>
                <c:pt idx="17" formatCode="0">
                  <c:v>0</c:v>
                </c:pt>
                <c:pt idx="18" formatCode="0">
                  <c:v>0</c:v>
                </c:pt>
                <c:pt idx="19" formatCode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78-452A-A463-CE93FF37D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375615"/>
        <c:axId val="341373951"/>
      </c:scatterChart>
      <c:valAx>
        <c:axId val="34137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1373951"/>
        <c:crosses val="autoZero"/>
        <c:crossBetween val="midCat"/>
      </c:valAx>
      <c:valAx>
        <c:axId val="34137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1375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Sheet1!$T$29</c:f>
              <c:strCache>
                <c:ptCount val="1"/>
                <c:pt idx="0">
                  <c:v>1Vcmpk이론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Sheet1!$O$30:$O$49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Sheet1!$T$30:$T$49</c:f>
              <c:numCache>
                <c:formatCode>0.00_);[Red]\(0.00\)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01-46B2-A9DD-B32F5BA8442D}"/>
            </c:ext>
          </c:extLst>
        </c:ser>
        <c:ser>
          <c:idx val="1"/>
          <c:order val="1"/>
          <c:tx>
            <c:strRef>
              <c:f>Sheet1!$U$29</c:f>
              <c:strCache>
                <c:ptCount val="1"/>
                <c:pt idx="0">
                  <c:v>1Vcmpk측정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Sheet1!$O$30:$O$49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Sheet1!$U$30:$U$49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01-46B2-A9DD-B32F5BA8442D}"/>
            </c:ext>
          </c:extLst>
        </c:ser>
        <c:ser>
          <c:idx val="2"/>
          <c:order val="2"/>
          <c:tx>
            <c:strRef>
              <c:f>Sheet1!$V$29</c:f>
              <c:strCache>
                <c:ptCount val="1"/>
                <c:pt idx="0">
                  <c:v>2Vcmpk이론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Sheet1!$O$30:$O$49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Sheet1!$V$30:$V$49</c:f>
              <c:numCache>
                <c:formatCode>General</c:formatCode>
                <c:ptCount val="20"/>
                <c:pt idx="10" formatCode="0.00">
                  <c:v>0</c:v>
                </c:pt>
                <c:pt idx="11" formatCode="0.00">
                  <c:v>0</c:v>
                </c:pt>
                <c:pt idx="12" formatCode="0.00">
                  <c:v>0</c:v>
                </c:pt>
                <c:pt idx="13" formatCode="0.00">
                  <c:v>0</c:v>
                </c:pt>
                <c:pt idx="14" formatCode="0.00">
                  <c:v>0</c:v>
                </c:pt>
                <c:pt idx="15" formatCode="0.00">
                  <c:v>0</c:v>
                </c:pt>
                <c:pt idx="16" formatCode="0.00">
                  <c:v>0</c:v>
                </c:pt>
                <c:pt idx="17" formatCode="0.00">
                  <c:v>0</c:v>
                </c:pt>
                <c:pt idx="18" formatCode="0.00">
                  <c:v>0</c:v>
                </c:pt>
                <c:pt idx="19" formatCode="0.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101-46B2-A9DD-B32F5BA8442D}"/>
            </c:ext>
          </c:extLst>
        </c:ser>
        <c:ser>
          <c:idx val="3"/>
          <c:order val="3"/>
          <c:tx>
            <c:strRef>
              <c:f>Sheet1!$W$29</c:f>
              <c:strCache>
                <c:ptCount val="1"/>
                <c:pt idx="0">
                  <c:v>2Vcmpk측정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Sheet1!$O$30:$O$49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Sheet1!$W$30:$W$49</c:f>
              <c:numCache>
                <c:formatCode>General</c:formatCode>
                <c:ptCount val="20"/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101-46B2-A9DD-B32F5BA84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477903"/>
        <c:axId val="345466255"/>
      </c:scatterChart>
      <c:valAx>
        <c:axId val="34547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5466255"/>
        <c:crosses val="autoZero"/>
        <c:crossBetween val="midCat"/>
      </c:valAx>
      <c:valAx>
        <c:axId val="34546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5477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Sheet1!$X$29</c:f>
              <c:strCache>
                <c:ptCount val="1"/>
                <c:pt idx="0">
                  <c:v>1phi이론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Sheet1!$O$30:$O$49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Sheet1!$X$30:$X$49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3D-413A-8C86-87680EF772F2}"/>
            </c:ext>
          </c:extLst>
        </c:ser>
        <c:ser>
          <c:idx val="1"/>
          <c:order val="1"/>
          <c:tx>
            <c:strRef>
              <c:f>Sheet1!$Y$29</c:f>
              <c:strCache>
                <c:ptCount val="1"/>
                <c:pt idx="0">
                  <c:v>1phi측정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Sheet1!$O$30:$O$49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Sheet1!$Y$30:$Y$49</c:f>
              <c:numCache>
                <c:formatCode>0</c:formatCode>
                <c:ptCount val="20"/>
                <c:pt idx="0">
                  <c:v>270</c:v>
                </c:pt>
                <c:pt idx="1">
                  <c:v>270</c:v>
                </c:pt>
                <c:pt idx="2">
                  <c:v>270</c:v>
                </c:pt>
                <c:pt idx="3">
                  <c:v>270</c:v>
                </c:pt>
                <c:pt idx="4">
                  <c:v>270</c:v>
                </c:pt>
                <c:pt idx="5">
                  <c:v>270</c:v>
                </c:pt>
                <c:pt idx="6">
                  <c:v>270</c:v>
                </c:pt>
                <c:pt idx="7">
                  <c:v>270</c:v>
                </c:pt>
                <c:pt idx="8">
                  <c:v>270</c:v>
                </c:pt>
                <c:pt idx="9">
                  <c:v>270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3D-413A-8C86-87680EF772F2}"/>
            </c:ext>
          </c:extLst>
        </c:ser>
        <c:ser>
          <c:idx val="2"/>
          <c:order val="2"/>
          <c:tx>
            <c:strRef>
              <c:f>Sheet1!$Z$29</c:f>
              <c:strCache>
                <c:ptCount val="1"/>
                <c:pt idx="0">
                  <c:v>2phi이론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Sheet1!$O$30:$O$49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Sheet1!$Z$30:$Z$49</c:f>
              <c:numCache>
                <c:formatCode>General</c:formatCode>
                <c:ptCount val="20"/>
                <c:pt idx="10" formatCode="0">
                  <c:v>0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0</c:v>
                </c:pt>
                <c:pt idx="14" formatCode="0">
                  <c:v>0</c:v>
                </c:pt>
                <c:pt idx="15" formatCode="0">
                  <c:v>0</c:v>
                </c:pt>
                <c:pt idx="16" formatCode="0">
                  <c:v>0</c:v>
                </c:pt>
                <c:pt idx="17" formatCode="0">
                  <c:v>0</c:v>
                </c:pt>
                <c:pt idx="18" formatCode="0">
                  <c:v>0</c:v>
                </c:pt>
                <c:pt idx="19" formatCode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3D-413A-8C86-87680EF772F2}"/>
            </c:ext>
          </c:extLst>
        </c:ser>
        <c:ser>
          <c:idx val="3"/>
          <c:order val="3"/>
          <c:tx>
            <c:strRef>
              <c:f>Sheet1!$AA$29</c:f>
              <c:strCache>
                <c:ptCount val="1"/>
                <c:pt idx="0">
                  <c:v>2phi측정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Sheet1!$O$30:$O$49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Sheet1!$AA$30:$AA$49</c:f>
              <c:numCache>
                <c:formatCode>General</c:formatCode>
                <c:ptCount val="20"/>
                <c:pt idx="10" formatCode="0.0">
                  <c:v>0</c:v>
                </c:pt>
                <c:pt idx="11" formatCode="0.0">
                  <c:v>0</c:v>
                </c:pt>
                <c:pt idx="12" formatCode="0.0">
                  <c:v>0</c:v>
                </c:pt>
                <c:pt idx="13" formatCode="0.0">
                  <c:v>0</c:v>
                </c:pt>
                <c:pt idx="14" formatCode="0.0">
                  <c:v>0</c:v>
                </c:pt>
                <c:pt idx="15" formatCode="0.0">
                  <c:v>0</c:v>
                </c:pt>
                <c:pt idx="16" formatCode="0.0">
                  <c:v>0</c:v>
                </c:pt>
                <c:pt idx="17" formatCode="0.0">
                  <c:v>0</c:v>
                </c:pt>
                <c:pt idx="18" formatCode="0.0">
                  <c:v>0</c:v>
                </c:pt>
                <c:pt idx="19" formatCode="0.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C3D-413A-8C86-87680EF77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474575"/>
        <c:axId val="345467503"/>
      </c:scatterChart>
      <c:valAx>
        <c:axId val="345474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5467503"/>
        <c:crosses val="autoZero"/>
        <c:crossBetween val="midCat"/>
      </c:valAx>
      <c:valAx>
        <c:axId val="34546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5474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102054</xdr:colOff>
      <xdr:row>0</xdr:row>
      <xdr:rowOff>95250</xdr:rowOff>
    </xdr:from>
    <xdr:to>
      <xdr:col>12</xdr:col>
      <xdr:colOff>932090</xdr:colOff>
      <xdr:row>13</xdr:row>
      <xdr:rowOff>185057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102053</xdr:colOff>
      <xdr:row>14</xdr:row>
      <xdr:rowOff>40821</xdr:rowOff>
    </xdr:from>
    <xdr:to>
      <xdr:col>12</xdr:col>
      <xdr:colOff>932089</xdr:colOff>
      <xdr:row>27</xdr:row>
      <xdr:rowOff>130628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285751</xdr:colOff>
      <xdr:row>27</xdr:row>
      <xdr:rowOff>69055</xdr:rowOff>
    </xdr:from>
    <xdr:to>
      <xdr:col>38</xdr:col>
      <xdr:colOff>23813</xdr:colOff>
      <xdr:row>40</xdr:row>
      <xdr:rowOff>26193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112260</xdr:colOff>
      <xdr:row>28</xdr:row>
      <xdr:rowOff>16328</xdr:rowOff>
    </xdr:from>
    <xdr:to>
      <xdr:col>18</xdr:col>
      <xdr:colOff>125867</xdr:colOff>
      <xdr:row>41</xdr:row>
      <xdr:rowOff>116340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136071</xdr:colOff>
      <xdr:row>41</xdr:row>
      <xdr:rowOff>169408</xdr:rowOff>
    </xdr:from>
    <xdr:to>
      <xdr:col>18</xdr:col>
      <xdr:colOff>156482</xdr:colOff>
      <xdr:row>55</xdr:row>
      <xdr:rowOff>55108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231321</xdr:colOff>
      <xdr:row>28</xdr:row>
      <xdr:rowOff>26534</xdr:rowOff>
    </xdr:from>
    <xdr:to>
      <xdr:col>24</xdr:col>
      <xdr:colOff>204106</xdr:colOff>
      <xdr:row>41</xdr:row>
      <xdr:rowOff>126546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9"/>
  <sheetViews>
    <sheetView tabSelected="1" zoomScale="70" zoomScaleNormal="70" workbookViewId="0">
      <selection activeCell="B1" sqref="B1"/>
    </sheetView>
  </sheetViews>
  <sheetFormatPr defaultRowHeight="16.5" x14ac:dyDescent="0.3"/>
  <cols>
    <col min="1" max="3" width="9.875" style="1" customWidth="1"/>
    <col min="4" max="4" width="11" style="1" customWidth="1"/>
    <col min="5" max="12" width="9.875" style="1" customWidth="1"/>
    <col min="13" max="17" width="12.625" style="1" customWidth="1"/>
    <col min="18" max="18" width="9.125" style="1" customWidth="1"/>
    <col min="19" max="19" width="14.5" style="1" bestFit="1" customWidth="1"/>
    <col min="20" max="16384" width="9" style="1"/>
  </cols>
  <sheetData>
    <row r="1" spans="1:18" x14ac:dyDescent="0.3">
      <c r="A1" s="3" t="s">
        <v>17</v>
      </c>
      <c r="B1" s="2"/>
      <c r="C1" s="3" t="s">
        <v>18</v>
      </c>
      <c r="D1" s="2"/>
      <c r="E1" s="3"/>
      <c r="F1" s="3"/>
      <c r="G1" s="3"/>
      <c r="H1" s="3"/>
      <c r="I1" s="3"/>
      <c r="J1" s="3"/>
      <c r="K1" s="3"/>
      <c r="L1" s="3"/>
      <c r="M1" s="3"/>
    </row>
    <row r="2" spans="1:18" x14ac:dyDescent="0.3">
      <c r="A2" s="16" t="s">
        <v>26</v>
      </c>
      <c r="B2" s="16"/>
      <c r="C2" s="16" t="s">
        <v>25</v>
      </c>
      <c r="D2" s="16"/>
      <c r="E2" s="16"/>
      <c r="F2" s="16"/>
      <c r="G2" s="16"/>
      <c r="H2" s="3"/>
    </row>
    <row r="3" spans="1:18" x14ac:dyDescent="0.3">
      <c r="A3" s="1" t="s">
        <v>20</v>
      </c>
      <c r="B3" s="1" t="s">
        <v>19</v>
      </c>
      <c r="C3" s="1" t="s">
        <v>21</v>
      </c>
      <c r="D3" s="1" t="s">
        <v>22</v>
      </c>
      <c r="E3" s="1" t="s">
        <v>24</v>
      </c>
      <c r="F3" s="1" t="s">
        <v>23</v>
      </c>
      <c r="G3" s="1" t="s">
        <v>27</v>
      </c>
      <c r="J3" s="1" t="s">
        <v>8</v>
      </c>
      <c r="K3" s="1" t="s">
        <v>7</v>
      </c>
      <c r="L3" s="1" t="s">
        <v>15</v>
      </c>
      <c r="M3" s="1" t="s">
        <v>14</v>
      </c>
      <c r="N3" s="1" t="s">
        <v>9</v>
      </c>
      <c r="O3" s="1" t="s">
        <v>10</v>
      </c>
      <c r="P3" s="1" t="s">
        <v>11</v>
      </c>
      <c r="Q3" s="1" t="s">
        <v>1</v>
      </c>
      <c r="R3" s="1">
        <f>SUMIF(J4:J8,"&lt;&gt;#DIV/0!")</f>
        <v>0</v>
      </c>
    </row>
    <row r="4" spans="1:18" x14ac:dyDescent="0.3">
      <c r="A4" s="2"/>
      <c r="B4" s="17"/>
      <c r="C4" s="2"/>
      <c r="D4" s="2"/>
      <c r="E4" s="6">
        <f>(C4+D4)/2</f>
        <v>0</v>
      </c>
      <c r="F4" s="5">
        <f>A4*B$4/1000</f>
        <v>0</v>
      </c>
      <c r="G4" s="7" t="e">
        <f>(F4-E4)/E4*100</f>
        <v>#DIV/0!</v>
      </c>
      <c r="H4" s="4"/>
      <c r="J4" s="5" t="e">
        <f>A4/A4*A4</f>
        <v>#DIV/0!</v>
      </c>
      <c r="K4" s="1" t="e">
        <f>J4*R8+R9</f>
        <v>#DIV/0!</v>
      </c>
      <c r="L4" s="5" t="e">
        <f>F4*J4/J4</f>
        <v>#DIV/0!</v>
      </c>
      <c r="M4" s="5" t="e">
        <f>E4*J4/J4</f>
        <v>#DIV/0!</v>
      </c>
      <c r="N4" s="1" t="e">
        <f>J4*M4</f>
        <v>#DIV/0!</v>
      </c>
      <c r="O4" s="1" t="e">
        <f>J4*J4</f>
        <v>#DIV/0!</v>
      </c>
      <c r="P4" s="1" t="e">
        <f>M4*M4</f>
        <v>#DIV/0!</v>
      </c>
      <c r="Q4" s="1" t="s">
        <v>2</v>
      </c>
      <c r="R4" s="1">
        <f>SUMIF(M4:M9,"&lt;&gt;#DIV/0!")</f>
        <v>0</v>
      </c>
    </row>
    <row r="5" spans="1:18" x14ac:dyDescent="0.3">
      <c r="A5" s="2"/>
      <c r="B5" s="17"/>
      <c r="C5" s="2"/>
      <c r="D5" s="2"/>
      <c r="E5" s="6">
        <f t="shared" ref="E5:E8" si="0">(C5+D5)/2</f>
        <v>0</v>
      </c>
      <c r="F5" s="5">
        <f t="shared" ref="F5:F8" si="1">A5*B$4/1000</f>
        <v>0</v>
      </c>
      <c r="G5" s="7" t="e">
        <f t="shared" ref="G5:G8" si="2">(F5-E5)/E5*100</f>
        <v>#DIV/0!</v>
      </c>
      <c r="H5" s="4"/>
      <c r="J5" s="5" t="e">
        <f t="shared" ref="J5:J8" si="3">A5/A5*A5</f>
        <v>#DIV/0!</v>
      </c>
      <c r="K5" s="1" t="e">
        <f>J5*R8+R9</f>
        <v>#DIV/0!</v>
      </c>
      <c r="L5" s="5" t="e">
        <f t="shared" ref="L5:L8" si="4">F5*J5/J5</f>
        <v>#DIV/0!</v>
      </c>
      <c r="M5" s="5" t="e">
        <f t="shared" ref="M5:M8" si="5">E5*J5/J5</f>
        <v>#DIV/0!</v>
      </c>
      <c r="N5" s="1" t="e">
        <f>J5*M5</f>
        <v>#DIV/0!</v>
      </c>
      <c r="O5" s="1" t="e">
        <f t="shared" ref="O5:O8" si="6">J5*J5</f>
        <v>#DIV/0!</v>
      </c>
      <c r="P5" s="1" t="e">
        <f t="shared" ref="P5:P8" si="7">M5*M5</f>
        <v>#DIV/0!</v>
      </c>
      <c r="Q5" s="1" t="s">
        <v>0</v>
      </c>
      <c r="R5" s="1">
        <f>SUMIF(N4:N9,"&lt;&gt;#DIV/0!")</f>
        <v>0</v>
      </c>
    </row>
    <row r="6" spans="1:18" x14ac:dyDescent="0.3">
      <c r="A6" s="2"/>
      <c r="B6" s="17"/>
      <c r="C6" s="2"/>
      <c r="D6" s="2"/>
      <c r="E6" s="6">
        <f t="shared" si="0"/>
        <v>0</v>
      </c>
      <c r="F6" s="5">
        <f t="shared" si="1"/>
        <v>0</v>
      </c>
      <c r="G6" s="7" t="e">
        <f t="shared" si="2"/>
        <v>#DIV/0!</v>
      </c>
      <c r="H6" s="4"/>
      <c r="J6" s="5" t="e">
        <f t="shared" si="3"/>
        <v>#DIV/0!</v>
      </c>
      <c r="K6" s="1" t="e">
        <f>J6*R8+R9</f>
        <v>#DIV/0!</v>
      </c>
      <c r="L6" s="5" t="e">
        <f t="shared" si="4"/>
        <v>#DIV/0!</v>
      </c>
      <c r="M6" s="5" t="e">
        <f t="shared" si="5"/>
        <v>#DIV/0!</v>
      </c>
      <c r="N6" s="1" t="e">
        <f t="shared" ref="N6:N8" si="8">J6*M6</f>
        <v>#DIV/0!</v>
      </c>
      <c r="O6" s="1" t="e">
        <f t="shared" si="6"/>
        <v>#DIV/0!</v>
      </c>
      <c r="P6" s="1" t="e">
        <f t="shared" si="7"/>
        <v>#DIV/0!</v>
      </c>
      <c r="Q6" s="1" t="s">
        <v>5</v>
      </c>
      <c r="R6" s="1">
        <f>SUMIF(O4:O9,"&lt;&gt;#DIV/0!")</f>
        <v>0</v>
      </c>
    </row>
    <row r="7" spans="1:18" x14ac:dyDescent="0.3">
      <c r="A7" s="2"/>
      <c r="B7" s="17"/>
      <c r="C7" s="2"/>
      <c r="D7" s="2"/>
      <c r="E7" s="6">
        <f t="shared" si="0"/>
        <v>0</v>
      </c>
      <c r="F7" s="5">
        <f t="shared" si="1"/>
        <v>0</v>
      </c>
      <c r="G7" s="7" t="e">
        <f t="shared" si="2"/>
        <v>#DIV/0!</v>
      </c>
      <c r="H7" s="4"/>
      <c r="J7" s="5" t="e">
        <f t="shared" si="3"/>
        <v>#DIV/0!</v>
      </c>
      <c r="K7" s="1" t="e">
        <f>J7*R8+R9</f>
        <v>#DIV/0!</v>
      </c>
      <c r="L7" s="5" t="e">
        <f t="shared" si="4"/>
        <v>#DIV/0!</v>
      </c>
      <c r="M7" s="5" t="e">
        <f t="shared" si="5"/>
        <v>#DIV/0!</v>
      </c>
      <c r="N7" s="1" t="e">
        <f t="shared" si="8"/>
        <v>#DIV/0!</v>
      </c>
      <c r="O7" s="1" t="e">
        <f t="shared" si="6"/>
        <v>#DIV/0!</v>
      </c>
      <c r="P7" s="1" t="e">
        <f t="shared" si="7"/>
        <v>#DIV/0!</v>
      </c>
      <c r="Q7" s="1" t="s">
        <v>6</v>
      </c>
      <c r="R7" s="1" t="e">
        <f>SUMIF(P4:P9,"&lt;&gt;#N/A")</f>
        <v>#DIV/0!</v>
      </c>
    </row>
    <row r="8" spans="1:18" x14ac:dyDescent="0.3">
      <c r="A8" s="2"/>
      <c r="B8" s="17"/>
      <c r="C8" s="2"/>
      <c r="D8" s="2"/>
      <c r="E8" s="6">
        <f t="shared" si="0"/>
        <v>0</v>
      </c>
      <c r="F8" s="5">
        <f t="shared" si="1"/>
        <v>0</v>
      </c>
      <c r="G8" s="7" t="e">
        <f t="shared" si="2"/>
        <v>#DIV/0!</v>
      </c>
      <c r="H8" s="4"/>
      <c r="J8" s="5" t="e">
        <f t="shared" si="3"/>
        <v>#DIV/0!</v>
      </c>
      <c r="K8" s="1" t="e">
        <f>J8*R8+R9</f>
        <v>#DIV/0!</v>
      </c>
      <c r="L8" s="5" t="e">
        <f t="shared" si="4"/>
        <v>#DIV/0!</v>
      </c>
      <c r="M8" s="5" t="e">
        <f t="shared" si="5"/>
        <v>#DIV/0!</v>
      </c>
      <c r="N8" s="1" t="e">
        <f t="shared" si="8"/>
        <v>#DIV/0!</v>
      </c>
      <c r="O8" s="1" t="e">
        <f t="shared" si="6"/>
        <v>#DIV/0!</v>
      </c>
      <c r="P8" s="1" t="e">
        <f t="shared" si="7"/>
        <v>#DIV/0!</v>
      </c>
      <c r="Q8" s="1" t="s">
        <v>3</v>
      </c>
      <c r="R8" s="1" t="e">
        <f>(R12*R5-R3*R4)/(R12*R6-R3*R3)</f>
        <v>#DIV/0!</v>
      </c>
    </row>
    <row r="9" spans="1:18" x14ac:dyDescent="0.3">
      <c r="A9" s="3" t="s">
        <v>29</v>
      </c>
      <c r="B9" s="3" t="e">
        <f>"tau=("&amp;ROUND(R8,5)&amp;"±"&amp;ROUND(R10,8)&amp;")R+"&amp;ROUND(R9,4)&amp;"±"&amp;ROUND(R11,5)</f>
        <v>#DIV/0!</v>
      </c>
      <c r="C9" s="3"/>
      <c r="D9" s="3"/>
      <c r="E9" s="3"/>
      <c r="F9" s="4"/>
      <c r="H9" s="4"/>
      <c r="Q9" s="1" t="s">
        <v>4</v>
      </c>
      <c r="R9" s="1" t="e">
        <f>(R4*R6-R3*R5)/(R12*R6-R3*R3)</f>
        <v>#DIV/0!</v>
      </c>
    </row>
    <row r="10" spans="1:18" x14ac:dyDescent="0.3">
      <c r="A10" s="3" t="s">
        <v>28</v>
      </c>
      <c r="B10" s="3" t="str">
        <f>"tau="&amp;ROUND(B4/1000,5)&amp;"R"</f>
        <v>tau=0R</v>
      </c>
      <c r="C10" s="3"/>
      <c r="D10" s="3"/>
      <c r="E10" s="3"/>
      <c r="F10" s="3"/>
      <c r="G10" s="3"/>
      <c r="H10" s="3"/>
      <c r="Q10" s="1" t="s">
        <v>12</v>
      </c>
      <c r="R10" s="1" t="e">
        <f>R8*SQRT(R12/(R12*R6-R3*R3))</f>
        <v>#DIV/0!</v>
      </c>
    </row>
    <row r="11" spans="1:18" x14ac:dyDescent="0.3">
      <c r="A11" s="3" t="s">
        <v>30</v>
      </c>
      <c r="B11" s="3" t="str">
        <f>B4&amp;"uF"</f>
        <v>uF</v>
      </c>
      <c r="C11" s="3"/>
      <c r="D11" s="3"/>
      <c r="E11" s="3"/>
      <c r="F11" s="3"/>
      <c r="G11" s="3"/>
      <c r="H11" s="3"/>
      <c r="Q11" s="1" t="s">
        <v>13</v>
      </c>
      <c r="R11" s="1" t="e">
        <f>R8*SQRT(R6/(R12*R6-R3*R3))</f>
        <v>#DIV/0!</v>
      </c>
    </row>
    <row r="12" spans="1:18" x14ac:dyDescent="0.3">
      <c r="A12" s="3"/>
      <c r="B12" s="3"/>
      <c r="C12" s="3"/>
      <c r="D12" s="3"/>
      <c r="E12" s="3"/>
      <c r="F12" s="3"/>
      <c r="G12" s="3"/>
      <c r="H12" s="3"/>
      <c r="Q12" s="1" t="s">
        <v>16</v>
      </c>
      <c r="R12" s="1">
        <f>COUNTIF(O4:O8,"&lt;&gt;0")</f>
        <v>5</v>
      </c>
    </row>
    <row r="13" spans="1:18" x14ac:dyDescent="0.3">
      <c r="A13" s="3"/>
      <c r="B13" s="3"/>
      <c r="C13" s="3"/>
      <c r="D13" s="3"/>
      <c r="E13" s="3"/>
      <c r="F13" s="3"/>
      <c r="G13" s="3"/>
      <c r="H13" s="3"/>
    </row>
    <row r="15" spans="1:18" x14ac:dyDescent="0.3">
      <c r="A15" s="16" t="s">
        <v>26</v>
      </c>
      <c r="B15" s="16"/>
      <c r="C15" s="16" t="s">
        <v>25</v>
      </c>
      <c r="D15" s="16"/>
      <c r="E15" s="16"/>
      <c r="F15" s="16"/>
      <c r="G15" s="16"/>
      <c r="H15" s="3"/>
    </row>
    <row r="16" spans="1:18" x14ac:dyDescent="0.3">
      <c r="A16" s="1" t="s">
        <v>20</v>
      </c>
      <c r="B16" s="1" t="s">
        <v>19</v>
      </c>
      <c r="C16" s="1" t="s">
        <v>21</v>
      </c>
      <c r="D16" s="1" t="s">
        <v>22</v>
      </c>
      <c r="E16" s="1" t="s">
        <v>24</v>
      </c>
      <c r="F16" s="1" t="s">
        <v>23</v>
      </c>
      <c r="G16" s="1" t="s">
        <v>27</v>
      </c>
      <c r="J16" s="1" t="s">
        <v>8</v>
      </c>
      <c r="K16" s="1" t="s">
        <v>7</v>
      </c>
      <c r="L16" s="1" t="s">
        <v>15</v>
      </c>
      <c r="M16" s="1" t="s">
        <v>14</v>
      </c>
      <c r="N16" s="1" t="s">
        <v>9</v>
      </c>
      <c r="O16" s="1" t="s">
        <v>10</v>
      </c>
      <c r="P16" s="1" t="s">
        <v>11</v>
      </c>
      <c r="Q16" s="1" t="s">
        <v>1</v>
      </c>
      <c r="R16" s="1">
        <f>SUMIF(J17:J21,"&lt;&gt;#DIV/0!")</f>
        <v>0</v>
      </c>
    </row>
    <row r="17" spans="1:27" x14ac:dyDescent="0.3">
      <c r="A17" s="17"/>
      <c r="B17" s="8"/>
      <c r="C17" s="2"/>
      <c r="D17" s="2"/>
      <c r="E17" s="6">
        <f>(C17+D17)/2</f>
        <v>0</v>
      </c>
      <c r="F17" s="5">
        <f>A$17*B17/1000</f>
        <v>0</v>
      </c>
      <c r="G17" s="7" t="e">
        <f>(F17-E17)/E17*100</f>
        <v>#DIV/0!</v>
      </c>
      <c r="H17" s="4"/>
      <c r="J17" s="5" t="e">
        <f>B17/B17*B17</f>
        <v>#DIV/0!</v>
      </c>
      <c r="K17" s="1" t="e">
        <f>J17*R21+R22</f>
        <v>#DIV/0!</v>
      </c>
      <c r="L17" s="5" t="e">
        <f>F17*J17/J17</f>
        <v>#DIV/0!</v>
      </c>
      <c r="M17" s="5" t="e">
        <f>E17*J17/J17</f>
        <v>#DIV/0!</v>
      </c>
      <c r="N17" s="1" t="e">
        <f>J17*M17</f>
        <v>#DIV/0!</v>
      </c>
      <c r="O17" s="1" t="e">
        <f>J17*J17</f>
        <v>#DIV/0!</v>
      </c>
      <c r="P17" s="1" t="e">
        <f>M17*M17</f>
        <v>#DIV/0!</v>
      </c>
      <c r="Q17" s="1" t="s">
        <v>2</v>
      </c>
      <c r="R17" s="1">
        <f>SUMIF(M17:M22,"&lt;&gt;#DIV/0!")</f>
        <v>0</v>
      </c>
    </row>
    <row r="18" spans="1:27" x14ac:dyDescent="0.3">
      <c r="A18" s="17"/>
      <c r="B18" s="8"/>
      <c r="C18" s="2"/>
      <c r="D18" s="2"/>
      <c r="E18" s="6">
        <f>(C18+D18)/2</f>
        <v>0</v>
      </c>
      <c r="F18" s="5">
        <f t="shared" ref="F18:F21" si="9">A$17*B18/1000</f>
        <v>0</v>
      </c>
      <c r="G18" s="7" t="e">
        <f t="shared" ref="G18:G21" si="10">(F18-E18)/E18*100</f>
        <v>#DIV/0!</v>
      </c>
      <c r="H18" s="4"/>
      <c r="J18" s="5" t="e">
        <f t="shared" ref="J18:J21" si="11">B18/B18*B18</f>
        <v>#DIV/0!</v>
      </c>
      <c r="K18" s="1" t="e">
        <f>J18*R21+R22</f>
        <v>#DIV/0!</v>
      </c>
      <c r="L18" s="5" t="e">
        <f t="shared" ref="L18:L21" si="12">F18*J18/J18</f>
        <v>#DIV/0!</v>
      </c>
      <c r="M18" s="5" t="e">
        <f t="shared" ref="M18:M21" si="13">E18*J18/J18</f>
        <v>#DIV/0!</v>
      </c>
      <c r="N18" s="1" t="e">
        <f>J18*M18</f>
        <v>#DIV/0!</v>
      </c>
      <c r="O18" s="1" t="e">
        <f t="shared" ref="O18:O21" si="14">J18*J18</f>
        <v>#DIV/0!</v>
      </c>
      <c r="P18" s="1" t="e">
        <f t="shared" ref="P18:P21" si="15">M18*M18</f>
        <v>#DIV/0!</v>
      </c>
      <c r="Q18" s="1" t="s">
        <v>0</v>
      </c>
      <c r="R18" s="1">
        <f>SUMIF(N17:N22,"&lt;&gt;#DIV/0!")</f>
        <v>0</v>
      </c>
    </row>
    <row r="19" spans="1:27" x14ac:dyDescent="0.3">
      <c r="A19" s="17"/>
      <c r="B19" s="8"/>
      <c r="C19" s="2"/>
      <c r="D19" s="2"/>
      <c r="E19" s="6">
        <f t="shared" ref="E19:E21" si="16">(C19+D19)/2</f>
        <v>0</v>
      </c>
      <c r="F19" s="5">
        <f t="shared" si="9"/>
        <v>0</v>
      </c>
      <c r="G19" s="7" t="e">
        <f t="shared" si="10"/>
        <v>#DIV/0!</v>
      </c>
      <c r="H19" s="4"/>
      <c r="J19" s="5" t="e">
        <f t="shared" si="11"/>
        <v>#DIV/0!</v>
      </c>
      <c r="K19" s="1" t="e">
        <f>J19*R21+R22</f>
        <v>#DIV/0!</v>
      </c>
      <c r="L19" s="5" t="e">
        <f t="shared" si="12"/>
        <v>#DIV/0!</v>
      </c>
      <c r="M19" s="5" t="e">
        <f t="shared" si="13"/>
        <v>#DIV/0!</v>
      </c>
      <c r="N19" s="1" t="e">
        <f t="shared" ref="N19:N21" si="17">J19*M19</f>
        <v>#DIV/0!</v>
      </c>
      <c r="O19" s="1" t="e">
        <f t="shared" si="14"/>
        <v>#DIV/0!</v>
      </c>
      <c r="P19" s="1" t="e">
        <f t="shared" si="15"/>
        <v>#DIV/0!</v>
      </c>
      <c r="Q19" s="1" t="s">
        <v>5</v>
      </c>
      <c r="R19" s="1">
        <f>SUMIF(O17:O22,"&lt;&gt;#DIV/0!")</f>
        <v>0</v>
      </c>
    </row>
    <row r="20" spans="1:27" x14ac:dyDescent="0.3">
      <c r="A20" s="17"/>
      <c r="B20" s="8"/>
      <c r="C20" s="2"/>
      <c r="D20" s="2"/>
      <c r="E20" s="6">
        <f t="shared" si="16"/>
        <v>0</v>
      </c>
      <c r="F20" s="5">
        <f t="shared" si="9"/>
        <v>0</v>
      </c>
      <c r="G20" s="7" t="e">
        <f t="shared" si="10"/>
        <v>#DIV/0!</v>
      </c>
      <c r="H20" s="4"/>
      <c r="J20" s="5" t="e">
        <f t="shared" si="11"/>
        <v>#DIV/0!</v>
      </c>
      <c r="K20" s="1" t="e">
        <f>J20*R21+R22</f>
        <v>#DIV/0!</v>
      </c>
      <c r="L20" s="5" t="e">
        <f t="shared" si="12"/>
        <v>#DIV/0!</v>
      </c>
      <c r="M20" s="5" t="e">
        <f t="shared" si="13"/>
        <v>#DIV/0!</v>
      </c>
      <c r="N20" s="1" t="e">
        <f t="shared" si="17"/>
        <v>#DIV/0!</v>
      </c>
      <c r="O20" s="1" t="e">
        <f t="shared" si="14"/>
        <v>#DIV/0!</v>
      </c>
      <c r="P20" s="1" t="e">
        <f t="shared" si="15"/>
        <v>#DIV/0!</v>
      </c>
      <c r="Q20" s="1" t="s">
        <v>6</v>
      </c>
      <c r="R20" s="1" t="e">
        <f>SUMIF(P17:P22,"&lt;&gt;#N/A")</f>
        <v>#DIV/0!</v>
      </c>
    </row>
    <row r="21" spans="1:27" x14ac:dyDescent="0.3">
      <c r="A21" s="17"/>
      <c r="B21" s="8"/>
      <c r="C21" s="2"/>
      <c r="D21" s="2"/>
      <c r="E21" s="6">
        <f t="shared" si="16"/>
        <v>0</v>
      </c>
      <c r="F21" s="5">
        <f t="shared" si="9"/>
        <v>0</v>
      </c>
      <c r="G21" s="7" t="e">
        <f t="shared" si="10"/>
        <v>#DIV/0!</v>
      </c>
      <c r="H21" s="4"/>
      <c r="J21" s="5" t="e">
        <f t="shared" si="11"/>
        <v>#DIV/0!</v>
      </c>
      <c r="K21" s="1" t="e">
        <f>J21*R21+R22</f>
        <v>#DIV/0!</v>
      </c>
      <c r="L21" s="5" t="e">
        <f t="shared" si="12"/>
        <v>#DIV/0!</v>
      </c>
      <c r="M21" s="5" t="e">
        <f t="shared" si="13"/>
        <v>#DIV/0!</v>
      </c>
      <c r="N21" s="1" t="e">
        <f t="shared" si="17"/>
        <v>#DIV/0!</v>
      </c>
      <c r="O21" s="1" t="e">
        <f t="shared" si="14"/>
        <v>#DIV/0!</v>
      </c>
      <c r="P21" s="1" t="e">
        <f t="shared" si="15"/>
        <v>#DIV/0!</v>
      </c>
      <c r="Q21" s="1" t="s">
        <v>3</v>
      </c>
      <c r="R21" s="1" t="e">
        <f>(R25*R18-R16*R17)/(R25*R19-R16*R16)</f>
        <v>#DIV/0!</v>
      </c>
    </row>
    <row r="22" spans="1:27" x14ac:dyDescent="0.3">
      <c r="A22" s="3" t="s">
        <v>29</v>
      </c>
      <c r="B22" s="3" t="e">
        <f>"tau=("&amp;ROUND(R21,5)&amp;"±"&amp;ROUND(R23,8)&amp;")C+"&amp;ROUND(R22,4)&amp;"±"&amp;ROUND(R24,5)</f>
        <v>#DIV/0!</v>
      </c>
      <c r="C22" s="3"/>
      <c r="D22" s="3"/>
      <c r="E22" s="3"/>
      <c r="F22" s="4"/>
      <c r="H22" s="4"/>
      <c r="Q22" s="1" t="s">
        <v>4</v>
      </c>
      <c r="R22" s="1" t="e">
        <f>(R17*R19-R16*R18)/(R25*R19-R16*R16)</f>
        <v>#DIV/0!</v>
      </c>
    </row>
    <row r="23" spans="1:27" x14ac:dyDescent="0.3">
      <c r="A23" s="3" t="s">
        <v>28</v>
      </c>
      <c r="B23" s="3" t="str">
        <f>"tau="&amp;ROUND(A17/1000,5)&amp;"C"</f>
        <v>tau=0C</v>
      </c>
      <c r="C23" s="3"/>
      <c r="D23" s="3"/>
      <c r="E23" s="3"/>
      <c r="F23" s="3"/>
      <c r="G23" s="3"/>
      <c r="H23" s="3"/>
      <c r="Q23" s="1" t="s">
        <v>12</v>
      </c>
      <c r="R23" s="1" t="e">
        <f>R21*SQRT(R25/(R25*R19-R16*R16))</f>
        <v>#DIV/0!</v>
      </c>
    </row>
    <row r="24" spans="1:27" x14ac:dyDescent="0.3">
      <c r="A24" s="3" t="s">
        <v>31</v>
      </c>
      <c r="B24" s="3" t="str">
        <f>A17&amp;"ohm"</f>
        <v>ohm</v>
      </c>
      <c r="C24" s="3"/>
      <c r="D24" s="3"/>
      <c r="E24" s="3"/>
      <c r="F24" s="3"/>
      <c r="G24" s="3"/>
      <c r="H24" s="3"/>
      <c r="Q24" s="1" t="s">
        <v>13</v>
      </c>
      <c r="R24" s="1" t="e">
        <f>R21*SQRT(R19/(R25*R19-R16*R16))</f>
        <v>#DIV/0!</v>
      </c>
    </row>
    <row r="25" spans="1:27" x14ac:dyDescent="0.3">
      <c r="A25" s="3"/>
      <c r="B25" s="3"/>
      <c r="C25" s="3"/>
      <c r="D25" s="3"/>
      <c r="E25" s="3"/>
      <c r="F25" s="3"/>
      <c r="G25" s="3"/>
      <c r="H25" s="3"/>
      <c r="Q25" s="1" t="s">
        <v>16</v>
      </c>
      <c r="R25" s="1">
        <f>COUNTIF(O17:O21,"&lt;&gt;0")</f>
        <v>5</v>
      </c>
    </row>
    <row r="26" spans="1:27" x14ac:dyDescent="0.3">
      <c r="A26" s="3" t="s">
        <v>33</v>
      </c>
      <c r="B26" s="2"/>
      <c r="C26" s="1" t="s">
        <v>32</v>
      </c>
      <c r="D26" s="2"/>
      <c r="F26" s="3"/>
      <c r="G26" s="3"/>
      <c r="H26" s="3"/>
    </row>
    <row r="27" spans="1:27" x14ac:dyDescent="0.3">
      <c r="A27" s="1" t="s">
        <v>34</v>
      </c>
      <c r="B27" s="8"/>
      <c r="C27" s="9" t="s">
        <v>35</v>
      </c>
      <c r="D27" s="8"/>
      <c r="E27" s="9"/>
    </row>
    <row r="28" spans="1:27" x14ac:dyDescent="0.3">
      <c r="F28" s="9"/>
      <c r="G28" s="9"/>
      <c r="H28" s="3"/>
    </row>
    <row r="29" spans="1:27" x14ac:dyDescent="0.3">
      <c r="A29" s="1" t="s">
        <v>36</v>
      </c>
      <c r="B29" s="1" t="s">
        <v>42</v>
      </c>
      <c r="C29" s="1" t="s">
        <v>43</v>
      </c>
      <c r="D29" s="1" t="s">
        <v>44</v>
      </c>
      <c r="E29" s="1" t="s">
        <v>45</v>
      </c>
      <c r="F29" s="1" t="s">
        <v>46</v>
      </c>
      <c r="G29" s="1" t="s">
        <v>37</v>
      </c>
      <c r="H29" s="1" t="s">
        <v>38</v>
      </c>
      <c r="I29" s="1" t="s">
        <v>39</v>
      </c>
      <c r="J29" s="1" t="s">
        <v>62</v>
      </c>
      <c r="K29" s="1" t="s">
        <v>47</v>
      </c>
      <c r="L29" s="1" t="s">
        <v>41</v>
      </c>
      <c r="M29" s="1" t="s">
        <v>48</v>
      </c>
      <c r="P29" s="1" t="s">
        <v>50</v>
      </c>
      <c r="Q29" s="1" t="s">
        <v>51</v>
      </c>
      <c r="R29" s="1" t="s">
        <v>52</v>
      </c>
      <c r="S29" s="1" t="s">
        <v>53</v>
      </c>
      <c r="T29" s="1" t="s">
        <v>54</v>
      </c>
      <c r="U29" s="1" t="s">
        <v>56</v>
      </c>
      <c r="V29" s="1" t="s">
        <v>55</v>
      </c>
      <c r="W29" s="1" t="s">
        <v>57</v>
      </c>
      <c r="X29" s="1" t="s">
        <v>58</v>
      </c>
      <c r="Y29" s="1" t="s">
        <v>59</v>
      </c>
      <c r="Z29" s="1" t="s">
        <v>60</v>
      </c>
      <c r="AA29" s="1" t="s">
        <v>61</v>
      </c>
    </row>
    <row r="30" spans="1:27" x14ac:dyDescent="0.3">
      <c r="A30" s="8">
        <v>100</v>
      </c>
      <c r="B30" s="10" t="e">
        <f>1/(2*PI()*A30*$B$27/1000000)</f>
        <v>#DIV/0!</v>
      </c>
      <c r="C30" s="11" t="e">
        <f>SQRT($D$26*$D$26+B30*B30)</f>
        <v>#DIV/0!</v>
      </c>
      <c r="D30" s="11" t="e">
        <f>ATAN(-B30/$D$26)/PI()*180</f>
        <v>#DIV/0!</v>
      </c>
      <c r="E30" s="11" t="e">
        <f>1/SQRT(1/($D$27*$D$27*1000000000000)+1/(B30*B30))</f>
        <v>#DIV/0!</v>
      </c>
      <c r="F30" s="12" t="e">
        <f>SQRT(E30*E30+$D$26*$D$26)</f>
        <v>#DIV/0!</v>
      </c>
      <c r="G30" s="6" t="e">
        <f>$B$26/SQRT($D$26*$D$26/(B30*B30)+1)</f>
        <v>#DIV/0!</v>
      </c>
      <c r="H30" s="13" t="e">
        <f>E30/F30*$B$26</f>
        <v>#DIV/0!</v>
      </c>
      <c r="I30" s="15">
        <f>(1-MOD(L30/(1000/A30),1)-0.25)*360</f>
        <v>270</v>
      </c>
      <c r="J30" s="2"/>
      <c r="K30" s="7" t="e">
        <f>ABS((J30-G30)/G30*100)</f>
        <v>#DIV/0!</v>
      </c>
      <c r="L30" s="2"/>
      <c r="M30" s="7" t="e">
        <f>ABS((D30-I30)/D30*100)</f>
        <v>#DIV/0!</v>
      </c>
      <c r="O30" s="1">
        <f>A30</f>
        <v>100</v>
      </c>
      <c r="P30" s="15" t="e">
        <f>B30</f>
        <v>#DIV/0!</v>
      </c>
      <c r="Q30" s="5"/>
      <c r="R30" s="15" t="e">
        <f>C30</f>
        <v>#DIV/0!</v>
      </c>
      <c r="S30" s="5"/>
      <c r="T30" s="5" t="e">
        <f>G30</f>
        <v>#DIV/0!</v>
      </c>
      <c r="U30" s="1">
        <f>J30</f>
        <v>0</v>
      </c>
      <c r="X30" s="15" t="e">
        <f>D30</f>
        <v>#DIV/0!</v>
      </c>
      <c r="Y30" s="15">
        <f>I30</f>
        <v>270</v>
      </c>
    </row>
    <row r="31" spans="1:27" x14ac:dyDescent="0.3">
      <c r="A31" s="8">
        <v>200</v>
      </c>
      <c r="B31" s="10" t="e">
        <f t="shared" ref="B31:B39" si="18">1/(2*PI()*A31*$B$27/1000000)</f>
        <v>#DIV/0!</v>
      </c>
      <c r="C31" s="11" t="e">
        <f t="shared" ref="C31:C39" si="19">SQRT($D$26*$D$26+B31*B31)</f>
        <v>#DIV/0!</v>
      </c>
      <c r="D31" s="11" t="e">
        <f t="shared" ref="D31:D39" si="20">ATAN(-B31/$D$26)/PI()*180</f>
        <v>#DIV/0!</v>
      </c>
      <c r="E31" s="11" t="e">
        <f t="shared" ref="E31:E39" si="21">1/SQRT(1/($D$27*$D$27*1000000000000)+1/(B31*B31))</f>
        <v>#DIV/0!</v>
      </c>
      <c r="F31" s="12" t="e">
        <f t="shared" ref="F31:F39" si="22">SQRT(E31*E31+$D$26*$D$26)</f>
        <v>#DIV/0!</v>
      </c>
      <c r="G31" s="6" t="e">
        <f t="shared" ref="G31:G39" si="23">$B$26/SQRT($D$26*$D$26/(B31*B31)+1)</f>
        <v>#DIV/0!</v>
      </c>
      <c r="H31" s="13" t="e">
        <f t="shared" ref="H31:H39" si="24">E31/F31*$B$26</f>
        <v>#DIV/0!</v>
      </c>
      <c r="I31" s="15">
        <f t="shared" ref="I31:I39" si="25">(1-MOD(L31/(1000/A31),1)-0.25)*360</f>
        <v>270</v>
      </c>
      <c r="J31" s="2"/>
      <c r="K31" s="7" t="e">
        <f t="shared" ref="K31:K39" si="26">ABS((J31-G31)/G31*100)</f>
        <v>#DIV/0!</v>
      </c>
      <c r="L31" s="2"/>
      <c r="M31" s="7" t="e">
        <f t="shared" ref="M31:M39" si="27">ABS((D31-I31)/D31*100)</f>
        <v>#DIV/0!</v>
      </c>
      <c r="O31" s="1">
        <f t="shared" ref="O31:O39" si="28">A31</f>
        <v>200</v>
      </c>
      <c r="P31" s="15" t="e">
        <f t="shared" ref="P31:P39" si="29">B31</f>
        <v>#DIV/0!</v>
      </c>
      <c r="Q31" s="5"/>
      <c r="R31" s="15" t="e">
        <f t="shared" ref="R31:R39" si="30">C31</f>
        <v>#DIV/0!</v>
      </c>
      <c r="S31" s="5"/>
      <c r="T31" s="5" t="e">
        <f t="shared" ref="T31:T39" si="31">G31</f>
        <v>#DIV/0!</v>
      </c>
      <c r="U31" s="1">
        <f t="shared" ref="U31:U39" si="32">J31</f>
        <v>0</v>
      </c>
      <c r="X31" s="15" t="e">
        <f t="shared" ref="X31:X39" si="33">D31</f>
        <v>#DIV/0!</v>
      </c>
      <c r="Y31" s="15">
        <f t="shared" ref="Y31:Y39" si="34">I31</f>
        <v>270</v>
      </c>
    </row>
    <row r="32" spans="1:27" x14ac:dyDescent="0.3">
      <c r="A32" s="8">
        <v>300</v>
      </c>
      <c r="B32" s="10" t="e">
        <f t="shared" si="18"/>
        <v>#DIV/0!</v>
      </c>
      <c r="C32" s="11" t="e">
        <f t="shared" si="19"/>
        <v>#DIV/0!</v>
      </c>
      <c r="D32" s="11" t="e">
        <f t="shared" si="20"/>
        <v>#DIV/0!</v>
      </c>
      <c r="E32" s="11" t="e">
        <f t="shared" si="21"/>
        <v>#DIV/0!</v>
      </c>
      <c r="F32" s="12" t="e">
        <f t="shared" si="22"/>
        <v>#DIV/0!</v>
      </c>
      <c r="G32" s="6" t="e">
        <f t="shared" si="23"/>
        <v>#DIV/0!</v>
      </c>
      <c r="H32" s="13" t="e">
        <f t="shared" si="24"/>
        <v>#DIV/0!</v>
      </c>
      <c r="I32" s="15">
        <f t="shared" si="25"/>
        <v>270</v>
      </c>
      <c r="J32" s="2"/>
      <c r="K32" s="7" t="e">
        <f t="shared" si="26"/>
        <v>#DIV/0!</v>
      </c>
      <c r="L32" s="2"/>
      <c r="M32" s="7" t="e">
        <f t="shared" si="27"/>
        <v>#DIV/0!</v>
      </c>
      <c r="O32" s="1">
        <f t="shared" si="28"/>
        <v>300</v>
      </c>
      <c r="P32" s="15" t="e">
        <f t="shared" si="29"/>
        <v>#DIV/0!</v>
      </c>
      <c r="Q32" s="5"/>
      <c r="R32" s="15" t="e">
        <f t="shared" si="30"/>
        <v>#DIV/0!</v>
      </c>
      <c r="S32" s="5"/>
      <c r="T32" s="5" t="e">
        <f t="shared" si="31"/>
        <v>#DIV/0!</v>
      </c>
      <c r="U32" s="1">
        <f t="shared" si="32"/>
        <v>0</v>
      </c>
      <c r="X32" s="15" t="e">
        <f t="shared" si="33"/>
        <v>#DIV/0!</v>
      </c>
      <c r="Y32" s="15">
        <f t="shared" si="34"/>
        <v>270</v>
      </c>
    </row>
    <row r="33" spans="1:27" x14ac:dyDescent="0.3">
      <c r="A33" s="8">
        <v>400</v>
      </c>
      <c r="B33" s="10" t="e">
        <f t="shared" si="18"/>
        <v>#DIV/0!</v>
      </c>
      <c r="C33" s="11" t="e">
        <f t="shared" si="19"/>
        <v>#DIV/0!</v>
      </c>
      <c r="D33" s="11" t="e">
        <f t="shared" si="20"/>
        <v>#DIV/0!</v>
      </c>
      <c r="E33" s="11" t="e">
        <f t="shared" si="21"/>
        <v>#DIV/0!</v>
      </c>
      <c r="F33" s="12" t="e">
        <f t="shared" si="22"/>
        <v>#DIV/0!</v>
      </c>
      <c r="G33" s="6" t="e">
        <f t="shared" si="23"/>
        <v>#DIV/0!</v>
      </c>
      <c r="H33" s="13" t="e">
        <f t="shared" si="24"/>
        <v>#DIV/0!</v>
      </c>
      <c r="I33" s="15">
        <f t="shared" si="25"/>
        <v>270</v>
      </c>
      <c r="J33" s="2"/>
      <c r="K33" s="7" t="e">
        <f t="shared" si="26"/>
        <v>#DIV/0!</v>
      </c>
      <c r="L33" s="2"/>
      <c r="M33" s="7" t="e">
        <f t="shared" si="27"/>
        <v>#DIV/0!</v>
      </c>
      <c r="O33" s="1">
        <f t="shared" si="28"/>
        <v>400</v>
      </c>
      <c r="P33" s="15" t="e">
        <f t="shared" si="29"/>
        <v>#DIV/0!</v>
      </c>
      <c r="Q33" s="5"/>
      <c r="R33" s="15" t="e">
        <f t="shared" si="30"/>
        <v>#DIV/0!</v>
      </c>
      <c r="S33" s="5"/>
      <c r="T33" s="5" t="e">
        <f t="shared" si="31"/>
        <v>#DIV/0!</v>
      </c>
      <c r="U33" s="1">
        <f t="shared" si="32"/>
        <v>0</v>
      </c>
      <c r="X33" s="15" t="e">
        <f t="shared" si="33"/>
        <v>#DIV/0!</v>
      </c>
      <c r="Y33" s="15">
        <f t="shared" si="34"/>
        <v>270</v>
      </c>
    </row>
    <row r="34" spans="1:27" x14ac:dyDescent="0.3">
      <c r="A34" s="8">
        <v>500</v>
      </c>
      <c r="B34" s="10" t="e">
        <f t="shared" si="18"/>
        <v>#DIV/0!</v>
      </c>
      <c r="C34" s="11" t="e">
        <f t="shared" si="19"/>
        <v>#DIV/0!</v>
      </c>
      <c r="D34" s="11" t="e">
        <f t="shared" si="20"/>
        <v>#DIV/0!</v>
      </c>
      <c r="E34" s="11" t="e">
        <f t="shared" si="21"/>
        <v>#DIV/0!</v>
      </c>
      <c r="F34" s="12" t="e">
        <f t="shared" si="22"/>
        <v>#DIV/0!</v>
      </c>
      <c r="G34" s="6" t="e">
        <f t="shared" si="23"/>
        <v>#DIV/0!</v>
      </c>
      <c r="H34" s="13" t="e">
        <f t="shared" si="24"/>
        <v>#DIV/0!</v>
      </c>
      <c r="I34" s="15">
        <f t="shared" si="25"/>
        <v>270</v>
      </c>
      <c r="J34" s="2"/>
      <c r="K34" s="7" t="e">
        <f t="shared" si="26"/>
        <v>#DIV/0!</v>
      </c>
      <c r="L34" s="2"/>
      <c r="M34" s="7" t="e">
        <f t="shared" si="27"/>
        <v>#DIV/0!</v>
      </c>
      <c r="O34" s="1">
        <f t="shared" si="28"/>
        <v>500</v>
      </c>
      <c r="P34" s="15" t="e">
        <f t="shared" si="29"/>
        <v>#DIV/0!</v>
      </c>
      <c r="Q34" s="5"/>
      <c r="R34" s="15" t="e">
        <f t="shared" si="30"/>
        <v>#DIV/0!</v>
      </c>
      <c r="S34" s="5"/>
      <c r="T34" s="5" t="e">
        <f t="shared" si="31"/>
        <v>#DIV/0!</v>
      </c>
      <c r="U34" s="1">
        <f t="shared" si="32"/>
        <v>0</v>
      </c>
      <c r="X34" s="15" t="e">
        <f t="shared" si="33"/>
        <v>#DIV/0!</v>
      </c>
      <c r="Y34" s="15">
        <f t="shared" si="34"/>
        <v>270</v>
      </c>
    </row>
    <row r="35" spans="1:27" x14ac:dyDescent="0.3">
      <c r="A35" s="8">
        <v>600</v>
      </c>
      <c r="B35" s="10" t="e">
        <f t="shared" si="18"/>
        <v>#DIV/0!</v>
      </c>
      <c r="C35" s="11" t="e">
        <f t="shared" si="19"/>
        <v>#DIV/0!</v>
      </c>
      <c r="D35" s="11" t="e">
        <f t="shared" si="20"/>
        <v>#DIV/0!</v>
      </c>
      <c r="E35" s="11" t="e">
        <f t="shared" si="21"/>
        <v>#DIV/0!</v>
      </c>
      <c r="F35" s="12" t="e">
        <f t="shared" si="22"/>
        <v>#DIV/0!</v>
      </c>
      <c r="G35" s="6" t="e">
        <f t="shared" si="23"/>
        <v>#DIV/0!</v>
      </c>
      <c r="H35" s="13" t="e">
        <f t="shared" si="24"/>
        <v>#DIV/0!</v>
      </c>
      <c r="I35" s="15">
        <f t="shared" si="25"/>
        <v>270</v>
      </c>
      <c r="J35" s="2"/>
      <c r="K35" s="7" t="e">
        <f t="shared" si="26"/>
        <v>#DIV/0!</v>
      </c>
      <c r="L35" s="2"/>
      <c r="M35" s="7" t="e">
        <f t="shared" si="27"/>
        <v>#DIV/0!</v>
      </c>
      <c r="O35" s="1">
        <f t="shared" si="28"/>
        <v>600</v>
      </c>
      <c r="P35" s="15" t="e">
        <f t="shared" si="29"/>
        <v>#DIV/0!</v>
      </c>
      <c r="Q35" s="5"/>
      <c r="R35" s="15" t="e">
        <f t="shared" si="30"/>
        <v>#DIV/0!</v>
      </c>
      <c r="S35" s="5"/>
      <c r="T35" s="5" t="e">
        <f t="shared" si="31"/>
        <v>#DIV/0!</v>
      </c>
      <c r="U35" s="1">
        <f t="shared" si="32"/>
        <v>0</v>
      </c>
      <c r="X35" s="15" t="e">
        <f t="shared" si="33"/>
        <v>#DIV/0!</v>
      </c>
      <c r="Y35" s="15">
        <f t="shared" si="34"/>
        <v>270</v>
      </c>
    </row>
    <row r="36" spans="1:27" x14ac:dyDescent="0.3">
      <c r="A36" s="8">
        <v>700</v>
      </c>
      <c r="B36" s="10" t="e">
        <f t="shared" si="18"/>
        <v>#DIV/0!</v>
      </c>
      <c r="C36" s="11" t="e">
        <f t="shared" si="19"/>
        <v>#DIV/0!</v>
      </c>
      <c r="D36" s="11" t="e">
        <f t="shared" si="20"/>
        <v>#DIV/0!</v>
      </c>
      <c r="E36" s="11" t="e">
        <f t="shared" si="21"/>
        <v>#DIV/0!</v>
      </c>
      <c r="F36" s="12" t="e">
        <f t="shared" si="22"/>
        <v>#DIV/0!</v>
      </c>
      <c r="G36" s="6" t="e">
        <f t="shared" si="23"/>
        <v>#DIV/0!</v>
      </c>
      <c r="H36" s="13" t="e">
        <f t="shared" si="24"/>
        <v>#DIV/0!</v>
      </c>
      <c r="I36" s="15">
        <f t="shared" si="25"/>
        <v>270</v>
      </c>
      <c r="J36" s="2"/>
      <c r="K36" s="7" t="e">
        <f t="shared" si="26"/>
        <v>#DIV/0!</v>
      </c>
      <c r="L36" s="2"/>
      <c r="M36" s="7" t="e">
        <f t="shared" si="27"/>
        <v>#DIV/0!</v>
      </c>
      <c r="O36" s="1">
        <f t="shared" si="28"/>
        <v>700</v>
      </c>
      <c r="P36" s="15" t="e">
        <f t="shared" si="29"/>
        <v>#DIV/0!</v>
      </c>
      <c r="Q36" s="5"/>
      <c r="R36" s="15" t="e">
        <f t="shared" si="30"/>
        <v>#DIV/0!</v>
      </c>
      <c r="S36" s="5"/>
      <c r="T36" s="5" t="e">
        <f t="shared" si="31"/>
        <v>#DIV/0!</v>
      </c>
      <c r="U36" s="1">
        <f t="shared" si="32"/>
        <v>0</v>
      </c>
      <c r="X36" s="15" t="e">
        <f t="shared" si="33"/>
        <v>#DIV/0!</v>
      </c>
      <c r="Y36" s="15">
        <f t="shared" si="34"/>
        <v>270</v>
      </c>
    </row>
    <row r="37" spans="1:27" x14ac:dyDescent="0.3">
      <c r="A37" s="8">
        <v>800</v>
      </c>
      <c r="B37" s="10" t="e">
        <f t="shared" si="18"/>
        <v>#DIV/0!</v>
      </c>
      <c r="C37" s="11" t="e">
        <f t="shared" si="19"/>
        <v>#DIV/0!</v>
      </c>
      <c r="D37" s="11" t="e">
        <f t="shared" si="20"/>
        <v>#DIV/0!</v>
      </c>
      <c r="E37" s="11" t="e">
        <f t="shared" si="21"/>
        <v>#DIV/0!</v>
      </c>
      <c r="F37" s="12" t="e">
        <f t="shared" si="22"/>
        <v>#DIV/0!</v>
      </c>
      <c r="G37" s="6" t="e">
        <f t="shared" si="23"/>
        <v>#DIV/0!</v>
      </c>
      <c r="H37" s="13" t="e">
        <f t="shared" si="24"/>
        <v>#DIV/0!</v>
      </c>
      <c r="I37" s="15">
        <f t="shared" si="25"/>
        <v>270</v>
      </c>
      <c r="J37" s="2"/>
      <c r="K37" s="7" t="e">
        <f t="shared" si="26"/>
        <v>#DIV/0!</v>
      </c>
      <c r="L37" s="2"/>
      <c r="M37" s="7" t="e">
        <f t="shared" si="27"/>
        <v>#DIV/0!</v>
      </c>
      <c r="O37" s="1">
        <f t="shared" si="28"/>
        <v>800</v>
      </c>
      <c r="P37" s="15" t="e">
        <f t="shared" si="29"/>
        <v>#DIV/0!</v>
      </c>
      <c r="Q37" s="5"/>
      <c r="R37" s="15" t="e">
        <f t="shared" si="30"/>
        <v>#DIV/0!</v>
      </c>
      <c r="S37" s="5"/>
      <c r="T37" s="5" t="e">
        <f t="shared" si="31"/>
        <v>#DIV/0!</v>
      </c>
      <c r="U37" s="1">
        <f t="shared" si="32"/>
        <v>0</v>
      </c>
      <c r="X37" s="15" t="e">
        <f t="shared" si="33"/>
        <v>#DIV/0!</v>
      </c>
      <c r="Y37" s="15">
        <f t="shared" si="34"/>
        <v>270</v>
      </c>
    </row>
    <row r="38" spans="1:27" x14ac:dyDescent="0.3">
      <c r="A38" s="8">
        <v>900</v>
      </c>
      <c r="B38" s="10" t="e">
        <f t="shared" si="18"/>
        <v>#DIV/0!</v>
      </c>
      <c r="C38" s="11" t="e">
        <f t="shared" si="19"/>
        <v>#DIV/0!</v>
      </c>
      <c r="D38" s="11" t="e">
        <f t="shared" si="20"/>
        <v>#DIV/0!</v>
      </c>
      <c r="E38" s="11" t="e">
        <f t="shared" si="21"/>
        <v>#DIV/0!</v>
      </c>
      <c r="F38" s="12" t="e">
        <f t="shared" si="22"/>
        <v>#DIV/0!</v>
      </c>
      <c r="G38" s="6" t="e">
        <f t="shared" si="23"/>
        <v>#DIV/0!</v>
      </c>
      <c r="H38" s="13" t="e">
        <f t="shared" si="24"/>
        <v>#DIV/0!</v>
      </c>
      <c r="I38" s="15">
        <f t="shared" si="25"/>
        <v>270</v>
      </c>
      <c r="J38" s="2"/>
      <c r="K38" s="7" t="e">
        <f t="shared" si="26"/>
        <v>#DIV/0!</v>
      </c>
      <c r="L38" s="2"/>
      <c r="M38" s="7" t="e">
        <f t="shared" si="27"/>
        <v>#DIV/0!</v>
      </c>
      <c r="O38" s="1">
        <f t="shared" si="28"/>
        <v>900</v>
      </c>
      <c r="P38" s="15" t="e">
        <f t="shared" si="29"/>
        <v>#DIV/0!</v>
      </c>
      <c r="Q38" s="5"/>
      <c r="R38" s="15" t="e">
        <f t="shared" si="30"/>
        <v>#DIV/0!</v>
      </c>
      <c r="S38" s="5"/>
      <c r="T38" s="5" t="e">
        <f t="shared" si="31"/>
        <v>#DIV/0!</v>
      </c>
      <c r="U38" s="1">
        <f t="shared" si="32"/>
        <v>0</v>
      </c>
      <c r="X38" s="15" t="e">
        <f t="shared" si="33"/>
        <v>#DIV/0!</v>
      </c>
      <c r="Y38" s="15">
        <f t="shared" si="34"/>
        <v>270</v>
      </c>
    </row>
    <row r="39" spans="1:27" x14ac:dyDescent="0.3">
      <c r="A39" s="8">
        <v>1000</v>
      </c>
      <c r="B39" s="10" t="e">
        <f t="shared" si="18"/>
        <v>#DIV/0!</v>
      </c>
      <c r="C39" s="11" t="e">
        <f t="shared" si="19"/>
        <v>#DIV/0!</v>
      </c>
      <c r="D39" s="11" t="e">
        <f t="shared" si="20"/>
        <v>#DIV/0!</v>
      </c>
      <c r="E39" s="11" t="e">
        <f t="shared" si="21"/>
        <v>#DIV/0!</v>
      </c>
      <c r="F39" s="12" t="e">
        <f t="shared" si="22"/>
        <v>#DIV/0!</v>
      </c>
      <c r="G39" s="6" t="e">
        <f t="shared" si="23"/>
        <v>#DIV/0!</v>
      </c>
      <c r="H39" s="13" t="e">
        <f t="shared" si="24"/>
        <v>#DIV/0!</v>
      </c>
      <c r="I39" s="15">
        <f t="shared" si="25"/>
        <v>270</v>
      </c>
      <c r="J39" s="2"/>
      <c r="K39" s="7" t="e">
        <f t="shared" si="26"/>
        <v>#DIV/0!</v>
      </c>
      <c r="L39" s="2"/>
      <c r="M39" s="7" t="e">
        <f t="shared" si="27"/>
        <v>#DIV/0!</v>
      </c>
      <c r="O39" s="1">
        <f t="shared" si="28"/>
        <v>1000</v>
      </c>
      <c r="P39" s="15" t="e">
        <f t="shared" si="29"/>
        <v>#DIV/0!</v>
      </c>
      <c r="Q39" s="5"/>
      <c r="R39" s="15" t="e">
        <f t="shared" si="30"/>
        <v>#DIV/0!</v>
      </c>
      <c r="S39" s="5"/>
      <c r="T39" s="5" t="e">
        <f t="shared" si="31"/>
        <v>#DIV/0!</v>
      </c>
      <c r="U39" s="1">
        <f t="shared" si="32"/>
        <v>0</v>
      </c>
      <c r="X39" s="15" t="e">
        <f t="shared" si="33"/>
        <v>#DIV/0!</v>
      </c>
      <c r="Y39" s="15">
        <f t="shared" si="34"/>
        <v>270</v>
      </c>
    </row>
    <row r="40" spans="1:27" x14ac:dyDescent="0.3">
      <c r="A40" s="3" t="s">
        <v>14</v>
      </c>
      <c r="B40" s="3" t="str">
        <f>"tau=("&amp;ROUND(Y34,5)&amp;"±"&amp;ROUND(Y36,8)&amp;")C+"&amp;ROUND(Y35,4)&amp;"±"&amp;ROUND(Y37,5)</f>
        <v>tau=(270±270)C+270±270</v>
      </c>
      <c r="H40" s="13"/>
      <c r="O40" s="1">
        <f>A47</f>
        <v>0</v>
      </c>
      <c r="Q40" s="15" t="e">
        <f>B47</f>
        <v>#DIV/0!</v>
      </c>
      <c r="S40" s="15" t="e">
        <f>C47</f>
        <v>#DIV/0!</v>
      </c>
      <c r="V40" s="14" t="e">
        <f>E47</f>
        <v>#DIV/0!</v>
      </c>
      <c r="W40" s="1">
        <f>H47</f>
        <v>0</v>
      </c>
      <c r="Z40" s="15" t="e">
        <f>D47</f>
        <v>#DIV/0!</v>
      </c>
      <c r="AA40" s="7" t="e">
        <f>F47</f>
        <v>#DIV/0!</v>
      </c>
    </row>
    <row r="41" spans="1:27" x14ac:dyDescent="0.3">
      <c r="A41" s="3" t="s">
        <v>15</v>
      </c>
      <c r="B41" s="3" t="str">
        <f>"tau="&amp;ROUND(A30/1000,5)&amp;"C"</f>
        <v>tau=0.1C</v>
      </c>
      <c r="O41" s="1">
        <f t="shared" ref="O41:O48" si="35">A48</f>
        <v>0</v>
      </c>
      <c r="Q41" s="15" t="e">
        <f t="shared" ref="Q41:Q49" si="36">B48</f>
        <v>#DIV/0!</v>
      </c>
      <c r="S41" s="15" t="e">
        <f t="shared" ref="S41:S49" si="37">C48</f>
        <v>#DIV/0!</v>
      </c>
      <c r="V41" s="14" t="e">
        <f t="shared" ref="V41:V49" si="38">E48</f>
        <v>#DIV/0!</v>
      </c>
      <c r="W41" s="1">
        <f t="shared" ref="W41:W49" si="39">H48</f>
        <v>0</v>
      </c>
      <c r="Z41" s="15" t="e">
        <f t="shared" ref="Z41:Z49" si="40">D48</f>
        <v>#DIV/0!</v>
      </c>
      <c r="AA41" s="7" t="e">
        <f t="shared" ref="AA41:AA49" si="41">F48</f>
        <v>#DIV/0!</v>
      </c>
    </row>
    <row r="42" spans="1:27" x14ac:dyDescent="0.3">
      <c r="A42" s="3" t="s">
        <v>31</v>
      </c>
      <c r="B42" s="3" t="str">
        <f>A30&amp;"ohm"</f>
        <v>100ohm</v>
      </c>
      <c r="O42" s="1">
        <f t="shared" si="35"/>
        <v>0</v>
      </c>
      <c r="Q42" s="15" t="e">
        <f t="shared" si="36"/>
        <v>#DIV/0!</v>
      </c>
      <c r="S42" s="15" t="e">
        <f t="shared" si="37"/>
        <v>#DIV/0!</v>
      </c>
      <c r="V42" s="14" t="e">
        <f t="shared" si="38"/>
        <v>#DIV/0!</v>
      </c>
      <c r="W42" s="1">
        <f t="shared" si="39"/>
        <v>0</v>
      </c>
      <c r="Z42" s="15" t="e">
        <f t="shared" si="40"/>
        <v>#DIV/0!</v>
      </c>
      <c r="AA42" s="7" t="e">
        <f t="shared" si="41"/>
        <v>#DIV/0!</v>
      </c>
    </row>
    <row r="43" spans="1:27" x14ac:dyDescent="0.3">
      <c r="A43" s="3"/>
      <c r="B43" s="3"/>
      <c r="C43" s="3"/>
      <c r="D43" s="3"/>
      <c r="O43" s="1">
        <f t="shared" si="35"/>
        <v>0</v>
      </c>
      <c r="Q43" s="15" t="e">
        <f t="shared" si="36"/>
        <v>#DIV/0!</v>
      </c>
      <c r="S43" s="15" t="e">
        <f t="shared" si="37"/>
        <v>#DIV/0!</v>
      </c>
      <c r="V43" s="14" t="e">
        <f t="shared" si="38"/>
        <v>#DIV/0!</v>
      </c>
      <c r="W43" s="1">
        <f t="shared" si="39"/>
        <v>0</v>
      </c>
      <c r="Z43" s="15" t="e">
        <f t="shared" si="40"/>
        <v>#DIV/0!</v>
      </c>
      <c r="AA43" s="7" t="e">
        <f t="shared" si="41"/>
        <v>#DIV/0!</v>
      </c>
    </row>
    <row r="44" spans="1:27" x14ac:dyDescent="0.3">
      <c r="A44" s="1" t="s">
        <v>34</v>
      </c>
      <c r="B44" s="8"/>
      <c r="C44" s="1" t="s">
        <v>32</v>
      </c>
      <c r="D44" s="2"/>
      <c r="O44" s="1">
        <f t="shared" si="35"/>
        <v>0</v>
      </c>
      <c r="Q44" s="15" t="e">
        <f t="shared" si="36"/>
        <v>#DIV/0!</v>
      </c>
      <c r="S44" s="15" t="e">
        <f t="shared" si="37"/>
        <v>#DIV/0!</v>
      </c>
      <c r="V44" s="14" t="e">
        <f t="shared" si="38"/>
        <v>#DIV/0!</v>
      </c>
      <c r="W44" s="1">
        <f t="shared" si="39"/>
        <v>0</v>
      </c>
      <c r="Z44" s="15" t="e">
        <f t="shared" si="40"/>
        <v>#DIV/0!</v>
      </c>
      <c r="AA44" s="7" t="e">
        <f t="shared" si="41"/>
        <v>#DIV/0!</v>
      </c>
    </row>
    <row r="45" spans="1:27" x14ac:dyDescent="0.3">
      <c r="O45" s="1">
        <f t="shared" si="35"/>
        <v>0</v>
      </c>
      <c r="Q45" s="15" t="e">
        <f t="shared" si="36"/>
        <v>#DIV/0!</v>
      </c>
      <c r="S45" s="15" t="e">
        <f t="shared" si="37"/>
        <v>#DIV/0!</v>
      </c>
      <c r="V45" s="14" t="e">
        <f t="shared" si="38"/>
        <v>#DIV/0!</v>
      </c>
      <c r="W45" s="1">
        <f t="shared" si="39"/>
        <v>0</v>
      </c>
      <c r="Z45" s="15" t="e">
        <f t="shared" si="40"/>
        <v>#DIV/0!</v>
      </c>
      <c r="AA45" s="7" t="e">
        <f t="shared" si="41"/>
        <v>#DIV/0!</v>
      </c>
    </row>
    <row r="46" spans="1:27" x14ac:dyDescent="0.3">
      <c r="A46" s="1" t="s">
        <v>36</v>
      </c>
      <c r="B46" s="1" t="s">
        <v>42</v>
      </c>
      <c r="C46" s="1" t="s">
        <v>43</v>
      </c>
      <c r="D46" s="1" t="s">
        <v>44</v>
      </c>
      <c r="E46" s="1" t="s">
        <v>49</v>
      </c>
      <c r="F46" s="1" t="s">
        <v>39</v>
      </c>
      <c r="G46" s="1" t="s">
        <v>48</v>
      </c>
      <c r="H46" s="1" t="s">
        <v>40</v>
      </c>
      <c r="I46" s="1" t="s">
        <v>47</v>
      </c>
      <c r="J46" s="1" t="s">
        <v>41</v>
      </c>
      <c r="O46" s="1">
        <f t="shared" si="35"/>
        <v>0</v>
      </c>
      <c r="Q46" s="15" t="e">
        <f t="shared" si="36"/>
        <v>#DIV/0!</v>
      </c>
      <c r="S46" s="15" t="e">
        <f t="shared" si="37"/>
        <v>#DIV/0!</v>
      </c>
      <c r="V46" s="14" t="e">
        <f t="shared" si="38"/>
        <v>#DIV/0!</v>
      </c>
      <c r="W46" s="1">
        <f t="shared" si="39"/>
        <v>0</v>
      </c>
      <c r="Z46" s="15" t="e">
        <f t="shared" si="40"/>
        <v>#DIV/0!</v>
      </c>
      <c r="AA46" s="7" t="e">
        <f t="shared" si="41"/>
        <v>#DIV/0!</v>
      </c>
    </row>
    <row r="47" spans="1:27" x14ac:dyDescent="0.3">
      <c r="A47" s="8"/>
      <c r="B47" s="10" t="e">
        <f>1/(2*PI()*A47*$B$44/1000000)</f>
        <v>#DIV/0!</v>
      </c>
      <c r="C47" s="11" t="e">
        <f t="shared" ref="C47:C56" si="42">SQRT($D$44*$D$44+B47*B47)</f>
        <v>#DIV/0!</v>
      </c>
      <c r="D47" s="11" t="e">
        <f t="shared" ref="D47:D56" si="43">ATAN(-B47/$D$44)/PI()*180</f>
        <v>#DIV/0!</v>
      </c>
      <c r="E47" s="6" t="e">
        <f>$B$26/SQRT($D$44*$D$26/(B47*B47)+1)</f>
        <v>#DIV/0!</v>
      </c>
      <c r="F47" s="15" t="e">
        <f t="shared" ref="F47:F56" si="44">(1-MOD(J47/(1000/A47),1)-0.25)*360</f>
        <v>#DIV/0!</v>
      </c>
      <c r="G47" s="7" t="e">
        <f t="shared" ref="G47:G56" si="45">ABS((D47-F47)/D47*100)</f>
        <v>#DIV/0!</v>
      </c>
      <c r="H47" s="2"/>
      <c r="I47" s="7" t="e">
        <f t="shared" ref="I47:I56" si="46">ABS((H47-E47)/E47*100)</f>
        <v>#DIV/0!</v>
      </c>
      <c r="J47" s="2"/>
      <c r="O47" s="1">
        <f t="shared" si="35"/>
        <v>0</v>
      </c>
      <c r="Q47" s="15" t="e">
        <f t="shared" si="36"/>
        <v>#DIV/0!</v>
      </c>
      <c r="S47" s="15" t="e">
        <f t="shared" si="37"/>
        <v>#DIV/0!</v>
      </c>
      <c r="T47" s="5"/>
      <c r="V47" s="14" t="e">
        <f t="shared" si="38"/>
        <v>#DIV/0!</v>
      </c>
      <c r="W47" s="1">
        <f t="shared" si="39"/>
        <v>0</v>
      </c>
      <c r="Z47" s="15" t="e">
        <f t="shared" si="40"/>
        <v>#DIV/0!</v>
      </c>
      <c r="AA47" s="7" t="e">
        <f t="shared" si="41"/>
        <v>#DIV/0!</v>
      </c>
    </row>
    <row r="48" spans="1:27" x14ac:dyDescent="0.3">
      <c r="A48" s="8"/>
      <c r="B48" s="10" t="e">
        <f t="shared" ref="B48:B56" si="47">1/(2*PI()*A48*$B$44/1000000)</f>
        <v>#DIV/0!</v>
      </c>
      <c r="C48" s="11" t="e">
        <f t="shared" si="42"/>
        <v>#DIV/0!</v>
      </c>
      <c r="D48" s="11" t="e">
        <f t="shared" si="43"/>
        <v>#DIV/0!</v>
      </c>
      <c r="E48" s="6" t="e">
        <f t="shared" ref="E48:E56" si="48">$B$26/SQRT($D$44*$D$26/(B48*B48)+1)</f>
        <v>#DIV/0!</v>
      </c>
      <c r="F48" s="15" t="e">
        <f t="shared" si="44"/>
        <v>#DIV/0!</v>
      </c>
      <c r="G48" s="7" t="e">
        <f t="shared" si="45"/>
        <v>#DIV/0!</v>
      </c>
      <c r="H48" s="2"/>
      <c r="I48" s="7" t="e">
        <f t="shared" si="46"/>
        <v>#DIV/0!</v>
      </c>
      <c r="J48" s="2"/>
      <c r="O48" s="1">
        <f t="shared" si="35"/>
        <v>0</v>
      </c>
      <c r="Q48" s="15" t="e">
        <f t="shared" si="36"/>
        <v>#DIV/0!</v>
      </c>
      <c r="S48" s="15" t="e">
        <f t="shared" si="37"/>
        <v>#DIV/0!</v>
      </c>
      <c r="T48" s="5"/>
      <c r="V48" s="14" t="e">
        <f t="shared" si="38"/>
        <v>#DIV/0!</v>
      </c>
      <c r="W48" s="1">
        <f t="shared" si="39"/>
        <v>0</v>
      </c>
      <c r="Z48" s="15" t="e">
        <f t="shared" si="40"/>
        <v>#DIV/0!</v>
      </c>
      <c r="AA48" s="7" t="e">
        <f t="shared" si="41"/>
        <v>#DIV/0!</v>
      </c>
    </row>
    <row r="49" spans="1:27" x14ac:dyDescent="0.3">
      <c r="A49" s="8"/>
      <c r="B49" s="10" t="e">
        <f t="shared" si="47"/>
        <v>#DIV/0!</v>
      </c>
      <c r="C49" s="11" t="e">
        <f t="shared" si="42"/>
        <v>#DIV/0!</v>
      </c>
      <c r="D49" s="11" t="e">
        <f t="shared" si="43"/>
        <v>#DIV/0!</v>
      </c>
      <c r="E49" s="6" t="e">
        <f t="shared" si="48"/>
        <v>#DIV/0!</v>
      </c>
      <c r="F49" s="15" t="e">
        <f t="shared" si="44"/>
        <v>#DIV/0!</v>
      </c>
      <c r="G49" s="7" t="e">
        <f t="shared" si="45"/>
        <v>#DIV/0!</v>
      </c>
      <c r="H49" s="2"/>
      <c r="I49" s="7" t="e">
        <f t="shared" si="46"/>
        <v>#DIV/0!</v>
      </c>
      <c r="J49" s="2"/>
      <c r="O49" s="1">
        <f>A56</f>
        <v>0</v>
      </c>
      <c r="Q49" s="15" t="e">
        <f t="shared" si="36"/>
        <v>#DIV/0!</v>
      </c>
      <c r="S49" s="15" t="e">
        <f t="shared" si="37"/>
        <v>#DIV/0!</v>
      </c>
      <c r="T49" s="5"/>
      <c r="V49" s="14" t="e">
        <f t="shared" si="38"/>
        <v>#DIV/0!</v>
      </c>
      <c r="W49" s="1">
        <f t="shared" si="39"/>
        <v>0</v>
      </c>
      <c r="Z49" s="15" t="e">
        <f t="shared" si="40"/>
        <v>#DIV/0!</v>
      </c>
      <c r="AA49" s="7" t="e">
        <f t="shared" si="41"/>
        <v>#DIV/0!</v>
      </c>
    </row>
    <row r="50" spans="1:27" x14ac:dyDescent="0.3">
      <c r="A50" s="8"/>
      <c r="B50" s="10" t="e">
        <f t="shared" si="47"/>
        <v>#DIV/0!</v>
      </c>
      <c r="C50" s="11" t="e">
        <f t="shared" si="42"/>
        <v>#DIV/0!</v>
      </c>
      <c r="D50" s="11" t="e">
        <f t="shared" si="43"/>
        <v>#DIV/0!</v>
      </c>
      <c r="E50" s="6" t="e">
        <f t="shared" si="48"/>
        <v>#DIV/0!</v>
      </c>
      <c r="F50" s="15" t="e">
        <f t="shared" si="44"/>
        <v>#DIV/0!</v>
      </c>
      <c r="G50" s="7" t="e">
        <f t="shared" si="45"/>
        <v>#DIV/0!</v>
      </c>
      <c r="H50" s="2"/>
      <c r="I50" s="7" t="e">
        <f t="shared" si="46"/>
        <v>#DIV/0!</v>
      </c>
      <c r="J50" s="2"/>
      <c r="Q50" s="5"/>
      <c r="S50" s="5"/>
      <c r="T50" s="5"/>
    </row>
    <row r="51" spans="1:27" x14ac:dyDescent="0.3">
      <c r="A51" s="8"/>
      <c r="B51" s="10" t="e">
        <f t="shared" si="47"/>
        <v>#DIV/0!</v>
      </c>
      <c r="C51" s="11" t="e">
        <f t="shared" si="42"/>
        <v>#DIV/0!</v>
      </c>
      <c r="D51" s="11" t="e">
        <f t="shared" si="43"/>
        <v>#DIV/0!</v>
      </c>
      <c r="E51" s="6" t="e">
        <f t="shared" si="48"/>
        <v>#DIV/0!</v>
      </c>
      <c r="F51" s="15" t="e">
        <f t="shared" si="44"/>
        <v>#DIV/0!</v>
      </c>
      <c r="G51" s="7" t="e">
        <f t="shared" si="45"/>
        <v>#DIV/0!</v>
      </c>
      <c r="H51" s="2"/>
      <c r="I51" s="7" t="e">
        <f t="shared" si="46"/>
        <v>#DIV/0!</v>
      </c>
      <c r="J51" s="2"/>
      <c r="Q51" s="5"/>
      <c r="S51" s="5"/>
      <c r="T51" s="5"/>
    </row>
    <row r="52" spans="1:27" x14ac:dyDescent="0.3">
      <c r="A52" s="8"/>
      <c r="B52" s="10" t="e">
        <f t="shared" si="47"/>
        <v>#DIV/0!</v>
      </c>
      <c r="C52" s="11" t="e">
        <f t="shared" si="42"/>
        <v>#DIV/0!</v>
      </c>
      <c r="D52" s="11" t="e">
        <f t="shared" si="43"/>
        <v>#DIV/0!</v>
      </c>
      <c r="E52" s="6" t="e">
        <f t="shared" si="48"/>
        <v>#DIV/0!</v>
      </c>
      <c r="F52" s="15" t="e">
        <f t="shared" si="44"/>
        <v>#DIV/0!</v>
      </c>
      <c r="G52" s="7" t="e">
        <f t="shared" si="45"/>
        <v>#DIV/0!</v>
      </c>
      <c r="H52" s="2"/>
      <c r="I52" s="7" t="e">
        <f t="shared" si="46"/>
        <v>#DIV/0!</v>
      </c>
      <c r="J52" s="2"/>
    </row>
    <row r="53" spans="1:27" x14ac:dyDescent="0.3">
      <c r="A53" s="8"/>
      <c r="B53" s="10" t="e">
        <f t="shared" si="47"/>
        <v>#DIV/0!</v>
      </c>
      <c r="C53" s="11" t="e">
        <f t="shared" si="42"/>
        <v>#DIV/0!</v>
      </c>
      <c r="D53" s="11" t="e">
        <f t="shared" si="43"/>
        <v>#DIV/0!</v>
      </c>
      <c r="E53" s="6" t="e">
        <f t="shared" si="48"/>
        <v>#DIV/0!</v>
      </c>
      <c r="F53" s="15" t="e">
        <f t="shared" si="44"/>
        <v>#DIV/0!</v>
      </c>
      <c r="G53" s="7" t="e">
        <f t="shared" si="45"/>
        <v>#DIV/0!</v>
      </c>
      <c r="H53" s="2"/>
      <c r="I53" s="7" t="e">
        <f t="shared" si="46"/>
        <v>#DIV/0!</v>
      </c>
      <c r="J53" s="2"/>
    </row>
    <row r="54" spans="1:27" x14ac:dyDescent="0.3">
      <c r="A54" s="8"/>
      <c r="B54" s="10" t="e">
        <f t="shared" si="47"/>
        <v>#DIV/0!</v>
      </c>
      <c r="C54" s="11" t="e">
        <f t="shared" si="42"/>
        <v>#DIV/0!</v>
      </c>
      <c r="D54" s="11" t="e">
        <f t="shared" si="43"/>
        <v>#DIV/0!</v>
      </c>
      <c r="E54" s="6" t="e">
        <f t="shared" si="48"/>
        <v>#DIV/0!</v>
      </c>
      <c r="F54" s="15" t="e">
        <f t="shared" si="44"/>
        <v>#DIV/0!</v>
      </c>
      <c r="G54" s="7" t="e">
        <f t="shared" si="45"/>
        <v>#DIV/0!</v>
      </c>
      <c r="H54" s="2"/>
      <c r="I54" s="7" t="e">
        <f t="shared" si="46"/>
        <v>#DIV/0!</v>
      </c>
      <c r="J54" s="2"/>
    </row>
    <row r="55" spans="1:27" x14ac:dyDescent="0.3">
      <c r="A55" s="8"/>
      <c r="B55" s="10" t="e">
        <f t="shared" si="47"/>
        <v>#DIV/0!</v>
      </c>
      <c r="C55" s="11" t="e">
        <f t="shared" si="42"/>
        <v>#DIV/0!</v>
      </c>
      <c r="D55" s="11" t="e">
        <f t="shared" si="43"/>
        <v>#DIV/0!</v>
      </c>
      <c r="E55" s="6" t="e">
        <f t="shared" si="48"/>
        <v>#DIV/0!</v>
      </c>
      <c r="F55" s="15" t="e">
        <f t="shared" si="44"/>
        <v>#DIV/0!</v>
      </c>
      <c r="G55" s="7" t="e">
        <f t="shared" si="45"/>
        <v>#DIV/0!</v>
      </c>
      <c r="H55" s="2"/>
      <c r="I55" s="7" t="e">
        <f t="shared" si="46"/>
        <v>#DIV/0!</v>
      </c>
      <c r="J55" s="2"/>
    </row>
    <row r="56" spans="1:27" x14ac:dyDescent="0.3">
      <c r="A56" s="8"/>
      <c r="B56" s="10" t="e">
        <f t="shared" si="47"/>
        <v>#DIV/0!</v>
      </c>
      <c r="C56" s="11" t="e">
        <f t="shared" si="42"/>
        <v>#DIV/0!</v>
      </c>
      <c r="D56" s="11" t="e">
        <f t="shared" si="43"/>
        <v>#DIV/0!</v>
      </c>
      <c r="E56" s="6" t="e">
        <f t="shared" si="48"/>
        <v>#DIV/0!</v>
      </c>
      <c r="F56" s="15" t="e">
        <f t="shared" si="44"/>
        <v>#DIV/0!</v>
      </c>
      <c r="G56" s="7" t="e">
        <f t="shared" si="45"/>
        <v>#DIV/0!</v>
      </c>
      <c r="H56" s="2"/>
      <c r="I56" s="7" t="e">
        <f t="shared" si="46"/>
        <v>#DIV/0!</v>
      </c>
      <c r="J56" s="2"/>
    </row>
    <row r="57" spans="1:27" x14ac:dyDescent="0.3">
      <c r="A57" s="3" t="s">
        <v>14</v>
      </c>
      <c r="B57" s="3" t="str">
        <f>"tau=("&amp;ROUND(Y51,5)&amp;"±"&amp;ROUND(Y53,8)&amp;")C+"&amp;ROUND(Y52,4)&amp;"±"&amp;ROUND(Y54,5)</f>
        <v>tau=(0±0)C+0±0</v>
      </c>
      <c r="H57" s="13"/>
    </row>
    <row r="58" spans="1:27" x14ac:dyDescent="0.3">
      <c r="A58" s="3" t="s">
        <v>15</v>
      </c>
      <c r="B58" s="3" t="str">
        <f>"tau="&amp;ROUND(A47/1000,5)&amp;"C"</f>
        <v>tau=0C</v>
      </c>
    </row>
    <row r="59" spans="1:27" x14ac:dyDescent="0.3">
      <c r="A59" s="3" t="s">
        <v>31</v>
      </c>
      <c r="B59" s="3" t="str">
        <f>A47&amp;"ohm"</f>
        <v>ohm</v>
      </c>
    </row>
  </sheetData>
  <mergeCells count="6">
    <mergeCell ref="C15:G15"/>
    <mergeCell ref="A15:B15"/>
    <mergeCell ref="A17:A21"/>
    <mergeCell ref="B4:B8"/>
    <mergeCell ref="C2:G2"/>
    <mergeCell ref="A2:B2"/>
  </mergeCells>
  <phoneticPr fontId="18" type="noConversion"/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</dc:creator>
  <cp:lastModifiedBy>ab</cp:lastModifiedBy>
  <dcterms:created xsi:type="dcterms:W3CDTF">2021-09-18T18:08:10Z</dcterms:created>
  <dcterms:modified xsi:type="dcterms:W3CDTF">2021-12-02T08:08:26Z</dcterms:modified>
</cp:coreProperties>
</file>