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dows Library\Documents\oCam\물실\"/>
    </mc:Choice>
  </mc:AlternateContent>
  <bookViews>
    <workbookView xWindow="0" yWindow="0" windowWidth="15345" windowHeight="6675"/>
  </bookViews>
  <sheets>
    <sheet name="Sheet1" sheetId="2" r:id="rId1"/>
  </sheets>
  <definedNames>
    <definedName name="차트1">Sheet1!$G$10</definedName>
  </definedNames>
  <calcPr calcId="162913"/>
</workbook>
</file>

<file path=xl/calcChain.xml><?xml version="1.0" encoding="utf-8"?>
<calcChain xmlns="http://schemas.openxmlformats.org/spreadsheetml/2006/main">
  <c r="C45" i="2" l="1"/>
  <c r="B44" i="2"/>
  <c r="C13" i="2"/>
  <c r="B12" i="2"/>
  <c r="C29" i="2"/>
  <c r="B28" i="2"/>
  <c r="Z29" i="2"/>
  <c r="Y28" i="2"/>
  <c r="Z13" i="2"/>
  <c r="Y12" i="2"/>
  <c r="AO34" i="2" l="1"/>
  <c r="AO35" i="2"/>
  <c r="Z35" i="2"/>
  <c r="Z34" i="2"/>
  <c r="AD23" i="2"/>
  <c r="AD21" i="2"/>
  <c r="AD20" i="2"/>
  <c r="AI20" i="2" s="1"/>
  <c r="AD19" i="2"/>
  <c r="AD18" i="2"/>
  <c r="AI18" i="2" s="1"/>
  <c r="AD7" i="2"/>
  <c r="AD5" i="2"/>
  <c r="AI5" i="2" s="1"/>
  <c r="AD4" i="2"/>
  <c r="AD3" i="2"/>
  <c r="AI3" i="2" s="1"/>
  <c r="AD2" i="2"/>
  <c r="G39" i="2"/>
  <c r="G37" i="2"/>
  <c r="L37" i="2" s="1"/>
  <c r="G36" i="2"/>
  <c r="G35" i="2"/>
  <c r="L35" i="2" s="1"/>
  <c r="G34" i="2"/>
  <c r="G23" i="2"/>
  <c r="G21" i="2"/>
  <c r="G20" i="2"/>
  <c r="L20" i="2" s="1"/>
  <c r="G19" i="2"/>
  <c r="L19" i="2" s="1"/>
  <c r="G18" i="2"/>
  <c r="L18" i="2" s="1"/>
  <c r="AF31" i="2"/>
  <c r="AG31" i="2" s="1"/>
  <c r="AF30" i="2"/>
  <c r="AJ30" i="2" s="1"/>
  <c r="AF29" i="2"/>
  <c r="AJ29" i="2" s="1"/>
  <c r="AF28" i="2"/>
  <c r="AJ28" i="2" s="1"/>
  <c r="AI26" i="2"/>
  <c r="AF26" i="2"/>
  <c r="AG26" i="2" s="1"/>
  <c r="AI25" i="2"/>
  <c r="AF25" i="2"/>
  <c r="AJ25" i="2" s="1"/>
  <c r="AI24" i="2"/>
  <c r="AF24" i="2"/>
  <c r="AJ24" i="2" s="1"/>
  <c r="AF23" i="2"/>
  <c r="AJ23" i="2" s="1"/>
  <c r="AI21" i="2"/>
  <c r="AF21" i="2"/>
  <c r="AJ21" i="2" s="1"/>
  <c r="AF20" i="2"/>
  <c r="AG20" i="2" s="1"/>
  <c r="AF19" i="2"/>
  <c r="AG19" i="2" s="1"/>
  <c r="AG18" i="2"/>
  <c r="AF18" i="2"/>
  <c r="AJ18" i="2" s="1"/>
  <c r="AF15" i="2"/>
  <c r="AJ15" i="2" s="1"/>
  <c r="AF14" i="2"/>
  <c r="AG14" i="2" s="1"/>
  <c r="AF13" i="2"/>
  <c r="AG13" i="2" s="1"/>
  <c r="AF12" i="2"/>
  <c r="AJ12" i="2" s="1"/>
  <c r="AI10" i="2"/>
  <c r="AF10" i="2"/>
  <c r="AJ10" i="2" s="1"/>
  <c r="AI9" i="2"/>
  <c r="AF9" i="2"/>
  <c r="AJ9" i="2" s="1"/>
  <c r="AI8" i="2"/>
  <c r="AF8" i="2"/>
  <c r="AG8" i="2" s="1"/>
  <c r="AF7" i="2"/>
  <c r="AF5" i="2"/>
  <c r="AJ5" i="2" s="1"/>
  <c r="AF4" i="2"/>
  <c r="AJ4" i="2" s="1"/>
  <c r="AF3" i="2"/>
  <c r="AJ3" i="2" s="1"/>
  <c r="AI2" i="2"/>
  <c r="AF2" i="2"/>
  <c r="AJ2" i="2" s="1"/>
  <c r="I47" i="2"/>
  <c r="J47" i="2" s="1"/>
  <c r="I46" i="2"/>
  <c r="M46" i="2" s="1"/>
  <c r="I45" i="2"/>
  <c r="M45" i="2" s="1"/>
  <c r="I44" i="2"/>
  <c r="M44" i="2" s="1"/>
  <c r="L42" i="2"/>
  <c r="I42" i="2"/>
  <c r="K42" i="2" s="1"/>
  <c r="L41" i="2"/>
  <c r="I41" i="2"/>
  <c r="K41" i="2" s="1"/>
  <c r="L40" i="2"/>
  <c r="I40" i="2"/>
  <c r="J40" i="2" s="1"/>
  <c r="I39" i="2"/>
  <c r="I37" i="2"/>
  <c r="M37" i="2" s="1"/>
  <c r="I36" i="2"/>
  <c r="M36" i="2" s="1"/>
  <c r="L36" i="2"/>
  <c r="I35" i="2"/>
  <c r="M35" i="2" s="1"/>
  <c r="I34" i="2"/>
  <c r="M34" i="2" s="1"/>
  <c r="I31" i="2"/>
  <c r="J31" i="2" s="1"/>
  <c r="I30" i="2"/>
  <c r="M30" i="2" s="1"/>
  <c r="I29" i="2"/>
  <c r="M29" i="2" s="1"/>
  <c r="I28" i="2"/>
  <c r="M28" i="2" s="1"/>
  <c r="L26" i="2"/>
  <c r="I26" i="2"/>
  <c r="J26" i="2" s="1"/>
  <c r="L25" i="2"/>
  <c r="I25" i="2"/>
  <c r="J25" i="2" s="1"/>
  <c r="L24" i="2"/>
  <c r="I24" i="2"/>
  <c r="M24" i="2" s="1"/>
  <c r="I23" i="2"/>
  <c r="M23" i="2" s="1"/>
  <c r="I21" i="2"/>
  <c r="J21" i="2" s="1"/>
  <c r="I20" i="2"/>
  <c r="M20" i="2" s="1"/>
  <c r="I19" i="2"/>
  <c r="M19" i="2" s="1"/>
  <c r="I18" i="2"/>
  <c r="M18" i="2" s="1"/>
  <c r="I13" i="2"/>
  <c r="M13" i="2" s="1"/>
  <c r="I14" i="2"/>
  <c r="J14" i="2" s="1"/>
  <c r="I15" i="2"/>
  <c r="J15" i="2" s="1"/>
  <c r="I12" i="2"/>
  <c r="G2" i="2"/>
  <c r="G3" i="2"/>
  <c r="G4" i="2"/>
  <c r="G5" i="2"/>
  <c r="I2" i="2"/>
  <c r="M2" i="2" s="1"/>
  <c r="I3" i="2"/>
  <c r="J3" i="2" s="1"/>
  <c r="I4" i="2"/>
  <c r="J4" i="2" s="1"/>
  <c r="I5" i="2"/>
  <c r="J5" i="2" s="1"/>
  <c r="I8" i="2"/>
  <c r="J8" i="2" s="1"/>
  <c r="I9" i="2"/>
  <c r="J9" i="2" s="1"/>
  <c r="I10" i="2"/>
  <c r="K10" i="2" s="1"/>
  <c r="I7" i="2"/>
  <c r="M7" i="2" s="1"/>
  <c r="G7" i="2"/>
  <c r="L10" i="2"/>
  <c r="J10" i="2"/>
  <c r="L9" i="2"/>
  <c r="L8" i="2"/>
  <c r="Q41" i="2" l="1"/>
  <c r="B38" i="2" s="1"/>
  <c r="AG10" i="2"/>
  <c r="AL1" i="2"/>
  <c r="AG9" i="2"/>
  <c r="AG23" i="2"/>
  <c r="AH19" i="2"/>
  <c r="AG28" i="2"/>
  <c r="AG2" i="2"/>
  <c r="AG12" i="2"/>
  <c r="AN25" i="2"/>
  <c r="Y22" i="2" s="1"/>
  <c r="AH2" i="2"/>
  <c r="AL2" i="2"/>
  <c r="AH8" i="2"/>
  <c r="AH9" i="2"/>
  <c r="AH10" i="2"/>
  <c r="AL12" i="2"/>
  <c r="AG15" i="2"/>
  <c r="AL18" i="2"/>
  <c r="AH21" i="2"/>
  <c r="AG24" i="2"/>
  <c r="AG25" i="2"/>
  <c r="AH26" i="2"/>
  <c r="AH20" i="2"/>
  <c r="AI4" i="2"/>
  <c r="AL4" i="2" s="1"/>
  <c r="AN9" i="2"/>
  <c r="Y6" i="2" s="1"/>
  <c r="AH24" i="2"/>
  <c r="AH25" i="2"/>
  <c r="O6" i="2"/>
  <c r="AL7" i="2"/>
  <c r="AL23" i="2"/>
  <c r="AL17" i="2"/>
  <c r="AI19" i="2"/>
  <c r="AL20" i="2" s="1"/>
  <c r="K9" i="2"/>
  <c r="O7" i="2"/>
  <c r="J34" i="2"/>
  <c r="J44" i="2"/>
  <c r="K40" i="2"/>
  <c r="O34" i="2"/>
  <c r="O39" i="2"/>
  <c r="O33" i="2"/>
  <c r="K21" i="2"/>
  <c r="Q25" i="2"/>
  <c r="O28" i="2"/>
  <c r="K20" i="2"/>
  <c r="K26" i="2"/>
  <c r="J18" i="2"/>
  <c r="K25" i="2"/>
  <c r="O17" i="2"/>
  <c r="O18" i="2"/>
  <c r="J23" i="2"/>
  <c r="K24" i="2"/>
  <c r="K19" i="2"/>
  <c r="L21" i="2"/>
  <c r="O20" i="2" s="1"/>
  <c r="O23" i="2"/>
  <c r="J28" i="2"/>
  <c r="J24" i="2"/>
  <c r="AJ19" i="2"/>
  <c r="AJ20" i="2"/>
  <c r="AH18" i="2"/>
  <c r="AG21" i="2"/>
  <c r="AI23" i="2"/>
  <c r="AL25" i="2" s="1"/>
  <c r="AJ26" i="2"/>
  <c r="AL26" i="2" s="1"/>
  <c r="AG29" i="2"/>
  <c r="AG30" i="2"/>
  <c r="AJ31" i="2"/>
  <c r="AL31" i="2" s="1"/>
  <c r="AL28" i="2"/>
  <c r="AL22" i="2"/>
  <c r="AH23" i="2"/>
  <c r="AL5" i="2"/>
  <c r="AJ13" i="2"/>
  <c r="AJ14" i="2"/>
  <c r="AG3" i="2"/>
  <c r="AG4" i="2"/>
  <c r="AG5" i="2"/>
  <c r="AI7" i="2"/>
  <c r="AL9" i="2" s="1"/>
  <c r="AH3" i="2"/>
  <c r="AH4" i="2"/>
  <c r="AH5" i="2"/>
  <c r="AL6" i="2"/>
  <c r="AJ7" i="2"/>
  <c r="AJ8" i="2"/>
  <c r="AH7" i="2"/>
  <c r="AG7" i="2"/>
  <c r="O37" i="2"/>
  <c r="K34" i="2"/>
  <c r="J35" i="2"/>
  <c r="J36" i="2"/>
  <c r="J37" i="2"/>
  <c r="L39" i="2"/>
  <c r="O41" i="2" s="1"/>
  <c r="M41" i="2"/>
  <c r="M42" i="2"/>
  <c r="J45" i="2"/>
  <c r="J46" i="2"/>
  <c r="M47" i="2"/>
  <c r="O47" i="2" s="1"/>
  <c r="O44" i="2"/>
  <c r="L34" i="2"/>
  <c r="O36" i="2" s="1"/>
  <c r="K35" i="2"/>
  <c r="K36" i="2"/>
  <c r="K37" i="2"/>
  <c r="O38" i="2"/>
  <c r="M39" i="2"/>
  <c r="M40" i="2"/>
  <c r="J41" i="2"/>
  <c r="J42" i="2"/>
  <c r="K39" i="2"/>
  <c r="J39" i="2"/>
  <c r="M21" i="2"/>
  <c r="O21" i="2" s="1"/>
  <c r="K18" i="2"/>
  <c r="J19" i="2"/>
  <c r="J20" i="2"/>
  <c r="L23" i="2"/>
  <c r="O25" i="2" s="1"/>
  <c r="M25" i="2"/>
  <c r="M26" i="2"/>
  <c r="J29" i="2"/>
  <c r="J30" i="2"/>
  <c r="M31" i="2"/>
  <c r="O31" i="2" s="1"/>
  <c r="O22" i="2"/>
  <c r="K23" i="2"/>
  <c r="B39" i="2"/>
  <c r="O12" i="2"/>
  <c r="M12" i="2"/>
  <c r="J12" i="2"/>
  <c r="J7" i="2"/>
  <c r="Q9" i="2"/>
  <c r="B6" i="2" s="1"/>
  <c r="O1" i="2"/>
  <c r="O2" i="2"/>
  <c r="J13" i="2"/>
  <c r="M14" i="2"/>
  <c r="M15" i="2"/>
  <c r="M8" i="2"/>
  <c r="M9" i="2"/>
  <c r="M10" i="2"/>
  <c r="L7" i="2"/>
  <c r="O9" i="2" s="1"/>
  <c r="K8" i="2"/>
  <c r="K7" i="2"/>
  <c r="J2" i="2"/>
  <c r="K3" i="2"/>
  <c r="K4" i="2"/>
  <c r="K5" i="2"/>
  <c r="B22" i="2" l="1"/>
  <c r="B23" i="2"/>
  <c r="AL24" i="2"/>
  <c r="AL15" i="2"/>
  <c r="AL19" i="2"/>
  <c r="AN17" i="2" s="1"/>
  <c r="AM32" i="2" s="1"/>
  <c r="AL8" i="2"/>
  <c r="AN6" i="2" s="1"/>
  <c r="AL21" i="2"/>
  <c r="O40" i="2"/>
  <c r="Q38" i="2" s="1"/>
  <c r="AL3" i="2"/>
  <c r="AN1" i="2" s="1"/>
  <c r="AN7" i="2"/>
  <c r="O15" i="2"/>
  <c r="O10" i="2"/>
  <c r="O42" i="2"/>
  <c r="O24" i="2"/>
  <c r="Q22" i="2" s="1"/>
  <c r="O26" i="2"/>
  <c r="O19" i="2"/>
  <c r="Q17" i="2" s="1"/>
  <c r="AN23" i="2"/>
  <c r="AN22" i="2"/>
  <c r="AL10" i="2"/>
  <c r="O35" i="2"/>
  <c r="Q33" i="2" s="1"/>
  <c r="Q23" i="2"/>
  <c r="B7" i="2"/>
  <c r="O8" i="2"/>
  <c r="Q6" i="2" s="1"/>
  <c r="L2" i="2"/>
  <c r="K2" i="2"/>
  <c r="O3" i="2" s="1"/>
  <c r="L5" i="2"/>
  <c r="AN2" i="2" l="1"/>
  <c r="AE8" i="2" s="1"/>
  <c r="AN18" i="2"/>
  <c r="AE23" i="2" s="1"/>
  <c r="Q39" i="2"/>
  <c r="AD31" i="2"/>
  <c r="AD28" i="2"/>
  <c r="AD30" i="2"/>
  <c r="AD29" i="2"/>
  <c r="P32" i="2"/>
  <c r="Q18" i="2"/>
  <c r="H18" i="2" s="1"/>
  <c r="AE24" i="2"/>
  <c r="AE18" i="2"/>
  <c r="AE21" i="2"/>
  <c r="AE26" i="2"/>
  <c r="AE19" i="2"/>
  <c r="AM16" i="2"/>
  <c r="AE10" i="2"/>
  <c r="AE7" i="2"/>
  <c r="P48" i="2"/>
  <c r="Q34" i="2"/>
  <c r="H40" i="2" s="1"/>
  <c r="Q7" i="2"/>
  <c r="L4" i="2"/>
  <c r="L3" i="2"/>
  <c r="AE2" i="2" l="1"/>
  <c r="AE4" i="2"/>
  <c r="AE5" i="2"/>
  <c r="AE9" i="2"/>
  <c r="AE3" i="2"/>
  <c r="AE25" i="2"/>
  <c r="AE20" i="2"/>
  <c r="AD15" i="2"/>
  <c r="AD14" i="2"/>
  <c r="AD13" i="2"/>
  <c r="AD12" i="2"/>
  <c r="G47" i="2"/>
  <c r="G46" i="2"/>
  <c r="G45" i="2"/>
  <c r="G44" i="2"/>
  <c r="G31" i="2"/>
  <c r="G28" i="2"/>
  <c r="G30" i="2"/>
  <c r="G29" i="2"/>
  <c r="H35" i="2"/>
  <c r="H34" i="2"/>
  <c r="H41" i="2"/>
  <c r="H19" i="2"/>
  <c r="H25" i="2"/>
  <c r="H21" i="2"/>
  <c r="H26" i="2"/>
  <c r="H20" i="2"/>
  <c r="H24" i="2"/>
  <c r="H23" i="2"/>
  <c r="H37" i="2"/>
  <c r="H42" i="2"/>
  <c r="H39" i="2"/>
  <c r="H36" i="2"/>
  <c r="O4" i="2"/>
  <c r="Q1" i="2" s="1"/>
  <c r="M3" i="2" l="1"/>
  <c r="M4" i="2" l="1"/>
  <c r="M5" i="2" l="1"/>
  <c r="O5" i="2" s="1"/>
  <c r="Q2" i="2" l="1"/>
  <c r="H8" i="2" l="1"/>
  <c r="H4" i="2"/>
  <c r="H7" i="2"/>
  <c r="H2" i="2"/>
  <c r="H5" i="2"/>
  <c r="H9" i="2"/>
  <c r="H3" i="2"/>
  <c r="H10" i="2"/>
  <c r="P16" i="2"/>
  <c r="AA7" i="2" l="1"/>
  <c r="AA8" i="2" s="1"/>
  <c r="AA23" i="2"/>
  <c r="AA24" i="2" s="1"/>
  <c r="G13" i="2"/>
  <c r="G15" i="2"/>
  <c r="G14" i="2"/>
  <c r="G12" i="2"/>
  <c r="L30" i="2" l="1"/>
  <c r="K30" i="2"/>
  <c r="H30" i="2"/>
  <c r="L31" i="2"/>
  <c r="K31" i="2"/>
  <c r="H31" i="2"/>
  <c r="AI12" i="2"/>
  <c r="AE12" i="2"/>
  <c r="AL11" i="2"/>
  <c r="AH12" i="2"/>
  <c r="AN14" i="2"/>
  <c r="Z6" i="2" s="1"/>
  <c r="AA6" i="2" s="1"/>
  <c r="L46" i="2"/>
  <c r="K46" i="2"/>
  <c r="H46" i="2"/>
  <c r="AH15" i="2"/>
  <c r="AI15" i="2"/>
  <c r="AE15" i="2"/>
  <c r="L45" i="2"/>
  <c r="K45" i="2"/>
  <c r="H45" i="2"/>
  <c r="O27" i="2"/>
  <c r="Q30" i="2"/>
  <c r="L28" i="2"/>
  <c r="K28" i="2"/>
  <c r="H28" i="2"/>
  <c r="AH28" i="2"/>
  <c r="AI28" i="2"/>
  <c r="AL27" i="2"/>
  <c r="AN30" i="2"/>
  <c r="Z22" i="2" s="1"/>
  <c r="AA22" i="2" s="1"/>
  <c r="AE28" i="2"/>
  <c r="AI29" i="2"/>
  <c r="AH29" i="2"/>
  <c r="AE29" i="2"/>
  <c r="AI14" i="2"/>
  <c r="AH14" i="2"/>
  <c r="AE14" i="2"/>
  <c r="L47" i="2"/>
  <c r="K47" i="2"/>
  <c r="H47" i="2"/>
  <c r="AI13" i="2"/>
  <c r="AH13" i="2"/>
  <c r="AE13" i="2"/>
  <c r="Q46" i="2"/>
  <c r="C38" i="2" s="1"/>
  <c r="D38" i="2" s="1"/>
  <c r="O43" i="2"/>
  <c r="L44" i="2"/>
  <c r="K44" i="2"/>
  <c r="H44" i="2"/>
  <c r="AH31" i="2"/>
  <c r="AI31" i="2"/>
  <c r="AE31" i="2"/>
  <c r="L29" i="2"/>
  <c r="K29" i="2"/>
  <c r="H29" i="2"/>
  <c r="AI30" i="2"/>
  <c r="AH30" i="2"/>
  <c r="AE30" i="2"/>
  <c r="C23" i="2" l="1"/>
  <c r="C22" i="2"/>
  <c r="O45" i="2"/>
  <c r="O29" i="2"/>
  <c r="AL30" i="2"/>
  <c r="O30" i="2"/>
  <c r="AL14" i="2"/>
  <c r="AL29" i="2"/>
  <c r="AL13" i="2"/>
  <c r="O46" i="2"/>
  <c r="Q44" i="2" s="1"/>
  <c r="AA5" i="2"/>
  <c r="AA21" i="2"/>
  <c r="C39" i="2"/>
  <c r="D37" i="2" s="1"/>
  <c r="D39" i="2"/>
  <c r="H13" i="2"/>
  <c r="AN11" i="2" l="1"/>
  <c r="D23" i="2"/>
  <c r="D22" i="2"/>
  <c r="D21" i="2" s="1"/>
  <c r="Q28" i="2"/>
  <c r="AN28" i="2"/>
  <c r="AN27" i="2"/>
  <c r="Q14" i="2"/>
  <c r="H12" i="2"/>
  <c r="AN12" i="2"/>
  <c r="L14" i="2"/>
  <c r="H14" i="2"/>
  <c r="L15" i="2"/>
  <c r="H15" i="2"/>
  <c r="Q43" i="2"/>
  <c r="Q27" i="2"/>
  <c r="O11" i="2"/>
  <c r="K13" i="2"/>
  <c r="K12" i="2"/>
  <c r="L13" i="2"/>
  <c r="K15" i="2"/>
  <c r="L12" i="2"/>
  <c r="K14" i="2"/>
  <c r="D7" i="2" l="1"/>
  <c r="C6" i="2"/>
  <c r="D6" i="2" s="1"/>
  <c r="C7" i="2"/>
  <c r="D5" i="2" s="1"/>
  <c r="O13" i="2"/>
  <c r="O14" i="2"/>
  <c r="Q12" i="2" l="1"/>
  <c r="Q11" i="2"/>
</calcChain>
</file>

<file path=xl/sharedStrings.xml><?xml version="1.0" encoding="utf-8"?>
<sst xmlns="http://schemas.openxmlformats.org/spreadsheetml/2006/main" count="253" uniqueCount="30">
  <si>
    <t>전압</t>
    <phoneticPr fontId="18" type="noConversion"/>
  </si>
  <si>
    <t>sum xiyi</t>
    <phoneticPr fontId="18" type="noConversion"/>
  </si>
  <si>
    <t>sum xi</t>
    <phoneticPr fontId="18" type="noConversion"/>
  </si>
  <si>
    <t>sum yi</t>
    <phoneticPr fontId="18" type="noConversion"/>
  </si>
  <si>
    <t>a</t>
    <phoneticPr fontId="18" type="noConversion"/>
  </si>
  <si>
    <t>b</t>
    <phoneticPr fontId="18" type="noConversion"/>
  </si>
  <si>
    <t>sum xi2</t>
    <phoneticPr fontId="18" type="noConversion"/>
  </si>
  <si>
    <t>sum yi2</t>
    <phoneticPr fontId="18" type="noConversion"/>
  </si>
  <si>
    <t>전류</t>
    <phoneticPr fontId="18" type="noConversion"/>
  </si>
  <si>
    <t>불확도</t>
    <phoneticPr fontId="18" type="noConversion"/>
  </si>
  <si>
    <t>저항</t>
    <phoneticPr fontId="18" type="noConversion"/>
  </si>
  <si>
    <t>x</t>
    <phoneticPr fontId="18" type="noConversion"/>
  </si>
  <si>
    <t>y1est</t>
    <phoneticPr fontId="18" type="noConversion"/>
  </si>
  <si>
    <t>y1real</t>
    <phoneticPr fontId="18" type="noConversion"/>
  </si>
  <si>
    <t>xy</t>
    <phoneticPr fontId="18" type="noConversion"/>
  </si>
  <si>
    <t>x2</t>
    <phoneticPr fontId="18" type="noConversion"/>
  </si>
  <si>
    <t>y2</t>
    <phoneticPr fontId="18" type="noConversion"/>
  </si>
  <si>
    <t>sigma</t>
    <phoneticPr fontId="18" type="noConversion"/>
  </si>
  <si>
    <t>sigma`</t>
    <phoneticPr fontId="18" type="noConversion"/>
  </si>
  <si>
    <t>직렬</t>
    <phoneticPr fontId="18" type="noConversion"/>
  </si>
  <si>
    <t>병렬</t>
    <phoneticPr fontId="18" type="noConversion"/>
  </si>
  <si>
    <t>R1</t>
    <phoneticPr fontId="18" type="noConversion"/>
  </si>
  <si>
    <t>R2</t>
    <phoneticPr fontId="18" type="noConversion"/>
  </si>
  <si>
    <t>R3</t>
    <phoneticPr fontId="18" type="noConversion"/>
  </si>
  <si>
    <t>계산값</t>
    <phoneticPr fontId="18" type="noConversion"/>
  </si>
  <si>
    <t>오차</t>
    <phoneticPr fontId="18" type="noConversion"/>
  </si>
  <si>
    <t>표준저항</t>
    <phoneticPr fontId="18" type="noConversion"/>
  </si>
  <si>
    <t>Rx계산</t>
    <phoneticPr fontId="18" type="noConversion"/>
  </si>
  <si>
    <t>Rx측정</t>
    <phoneticPr fontId="18" type="noConversion"/>
  </si>
  <si>
    <t>상대오차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</si>
</sst>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33" borderId="0" xfId="0" applyNumberFormat="1" applyFill="1">
      <alignment vertical="center"/>
    </xf>
    <xf numFmtId="11" fontId="0" fillId="33" borderId="0" xfId="0" applyNumberFormat="1" applyFill="1">
      <alignment vertical="center"/>
    </xf>
    <xf numFmtId="0" fontId="0" fillId="0" borderId="0" xfId="0" applyNumberFormat="1" applyFill="1">
      <alignment vertical="center"/>
    </xf>
    <xf numFmtId="11" fontId="0" fillId="0" borderId="0" xfId="0" applyNumberFormat="1">
      <alignment vertical="center"/>
    </xf>
    <xf numFmtId="0" fontId="0" fillId="34" borderId="0" xfId="0" applyNumberForma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y1est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Sheet1!$G$2:$G$5</c:f>
              <c:numCache>
                <c:formatCode>0.00E+00</c:formatCode>
                <c:ptCount val="4"/>
                <c:pt idx="0">
                  <c:v>7.9500000000000005E-3</c:v>
                </c:pt>
                <c:pt idx="1">
                  <c:v>1.584E-2</c:v>
                </c:pt>
                <c:pt idx="2">
                  <c:v>2.3800000000000002E-2</c:v>
                </c:pt>
                <c:pt idx="3">
                  <c:v>3.1739999999999997E-2</c:v>
                </c:pt>
              </c:numCache>
            </c:numRef>
          </c:xVal>
          <c:yVal>
            <c:numRef>
              <c:f>Sheet1!$H$2:$H$5</c:f>
              <c:numCache>
                <c:formatCode>0.00E+00</c:formatCode>
                <c:ptCount val="4"/>
                <c:pt idx="0">
                  <c:v>1.9985875460283355</c:v>
                </c:pt>
                <c:pt idx="1">
                  <c:v>3.9880444584488202</c:v>
                </c:pt>
                <c:pt idx="2">
                  <c:v>5.9951518124243668</c:v>
                </c:pt>
                <c:pt idx="3">
                  <c:v>7.997216183098466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4-4C37-A479-65E6ED19454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y1real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Sheet1!$G$2:$G$5</c:f>
              <c:numCache>
                <c:formatCode>0.00E+00</c:formatCode>
                <c:ptCount val="4"/>
                <c:pt idx="0">
                  <c:v>7.9500000000000005E-3</c:v>
                </c:pt>
                <c:pt idx="1">
                  <c:v>1.584E-2</c:v>
                </c:pt>
                <c:pt idx="2">
                  <c:v>2.3800000000000002E-2</c:v>
                </c:pt>
                <c:pt idx="3">
                  <c:v>3.1739999999999997E-2</c:v>
                </c:pt>
              </c:numCache>
            </c:numRef>
          </c:xVal>
          <c:yVal>
            <c:numRef>
              <c:f>Sheet1!$I$2:$I$5</c:f>
              <c:numCache>
                <c:formatCode>0.00E+00</c:formatCode>
                <c:ptCount val="4"/>
                <c:pt idx="0">
                  <c:v>1.9990000000000001</c:v>
                </c:pt>
                <c:pt idx="1">
                  <c:v>3.99</c:v>
                </c:pt>
                <c:pt idx="2">
                  <c:v>5.99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4-4C37-A479-65E6ED194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6368"/>
        <c:axId val="185215536"/>
      </c:scatterChart>
      <c:valAx>
        <c:axId val="1852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5536"/>
        <c:crosses val="autoZero"/>
        <c:crossBetween val="midCat"/>
      </c:valAx>
      <c:valAx>
        <c:axId val="1852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y1est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Sheet1!$G$18:$G$21</c:f>
              <c:numCache>
                <c:formatCode>0.00E+00</c:formatCode>
                <c:ptCount val="4"/>
                <c:pt idx="0">
                  <c:v>4.8900000000000002E-3</c:v>
                </c:pt>
                <c:pt idx="1">
                  <c:v>9.4800000000000006E-3</c:v>
                </c:pt>
                <c:pt idx="2">
                  <c:v>1.477E-2</c:v>
                </c:pt>
                <c:pt idx="3">
                  <c:v>2.0109999999999999E-2</c:v>
                </c:pt>
              </c:numCache>
            </c:numRef>
          </c:xVal>
          <c:yVal>
            <c:numRef>
              <c:f>Sheet1!$H$18:$H$21</c:f>
              <c:numCache>
                <c:formatCode>0.00E+00</c:formatCode>
                <c:ptCount val="4"/>
                <c:pt idx="0">
                  <c:v>2.0840975017674119</c:v>
                </c:pt>
                <c:pt idx="1">
                  <c:v>3.884015988380761</c:v>
                </c:pt>
                <c:pt idx="2">
                  <c:v>5.9584318476802416</c:v>
                </c:pt>
                <c:pt idx="3">
                  <c:v>8.0524546621715878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0-438D-91D7-0BA5E667075E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y1real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Sheet1!$G$18:$G$21</c:f>
              <c:numCache>
                <c:formatCode>0.00E+00</c:formatCode>
                <c:ptCount val="4"/>
                <c:pt idx="0">
                  <c:v>4.8900000000000002E-3</c:v>
                </c:pt>
                <c:pt idx="1">
                  <c:v>9.4800000000000006E-3</c:v>
                </c:pt>
                <c:pt idx="2">
                  <c:v>1.477E-2</c:v>
                </c:pt>
                <c:pt idx="3">
                  <c:v>2.0109999999999999E-2</c:v>
                </c:pt>
              </c:numCache>
            </c:numRef>
          </c:xVal>
          <c:yVal>
            <c:numRef>
              <c:f>Sheet1!$I$18:$I$21</c:f>
              <c:numCache>
                <c:formatCode>0.00E+00</c:formatCode>
                <c:ptCount val="4"/>
                <c:pt idx="0">
                  <c:v>1.9990000000000001</c:v>
                </c:pt>
                <c:pt idx="1">
                  <c:v>3.99</c:v>
                </c:pt>
                <c:pt idx="2">
                  <c:v>5.99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0-438D-91D7-0BA5E667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6368"/>
        <c:axId val="185215536"/>
      </c:scatterChart>
      <c:valAx>
        <c:axId val="1852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5536"/>
        <c:crosses val="autoZero"/>
        <c:crossBetween val="midCat"/>
      </c:valAx>
      <c:valAx>
        <c:axId val="1852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y1est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Sheet1!$G$34:$G$37</c:f>
              <c:numCache>
                <c:formatCode>0.00E+00</c:formatCode>
                <c:ptCount val="4"/>
                <c:pt idx="0">
                  <c:v>3.5200000000000001E-3</c:v>
                </c:pt>
                <c:pt idx="1">
                  <c:v>6.96E-3</c:v>
                </c:pt>
                <c:pt idx="2">
                  <c:v>1.051E-2</c:v>
                </c:pt>
                <c:pt idx="3">
                  <c:v>1.4030000000000001E-2</c:v>
                </c:pt>
              </c:numCache>
            </c:numRef>
          </c:xVal>
          <c:yVal>
            <c:numRef>
              <c:f>Sheet1!$H$34:$H$37</c:f>
              <c:numCache>
                <c:formatCode>0.00E+00</c:formatCode>
                <c:ptCount val="4"/>
                <c:pt idx="0">
                  <c:v>2.0097891217543769</c:v>
                </c:pt>
                <c:pt idx="1">
                  <c:v>3.971253385587223</c:v>
                </c:pt>
                <c:pt idx="2">
                  <c:v>5.9954388904147242</c:v>
                </c:pt>
                <c:pt idx="3">
                  <c:v>8.0025186022436845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5-4C13-ADE0-CFDD5B31AFD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y1real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Sheet1!$G$34:$G$37</c:f>
              <c:numCache>
                <c:formatCode>0.00E+00</c:formatCode>
                <c:ptCount val="4"/>
                <c:pt idx="0">
                  <c:v>3.5200000000000001E-3</c:v>
                </c:pt>
                <c:pt idx="1">
                  <c:v>6.96E-3</c:v>
                </c:pt>
                <c:pt idx="2">
                  <c:v>1.051E-2</c:v>
                </c:pt>
                <c:pt idx="3">
                  <c:v>1.4030000000000001E-2</c:v>
                </c:pt>
              </c:numCache>
            </c:numRef>
          </c:xVal>
          <c:yVal>
            <c:numRef>
              <c:f>Sheet1!$I$34:$I$37</c:f>
              <c:numCache>
                <c:formatCode>0.00E+00</c:formatCode>
                <c:ptCount val="4"/>
                <c:pt idx="0">
                  <c:v>1.9990000000000001</c:v>
                </c:pt>
                <c:pt idx="1">
                  <c:v>3.99</c:v>
                </c:pt>
                <c:pt idx="2">
                  <c:v>5.99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5-4C13-ADE0-CFDD5B31A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6368"/>
        <c:axId val="185215536"/>
      </c:scatterChart>
      <c:valAx>
        <c:axId val="1852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5536"/>
        <c:crosses val="autoZero"/>
        <c:crossBetween val="midCat"/>
      </c:valAx>
      <c:valAx>
        <c:axId val="1852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y1est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Sheet1!$AD$2:$AD$5</c:f>
              <c:numCache>
                <c:formatCode>0.00E+00</c:formatCode>
                <c:ptCount val="4"/>
                <c:pt idx="0">
                  <c:v>1.65E-3</c:v>
                </c:pt>
                <c:pt idx="1">
                  <c:v>3.32E-3</c:v>
                </c:pt>
                <c:pt idx="2">
                  <c:v>4.9399999999999999E-3</c:v>
                </c:pt>
                <c:pt idx="3">
                  <c:v>6.6600000000000001E-3</c:v>
                </c:pt>
              </c:numCache>
            </c:numRef>
          </c:xVal>
          <c:yVal>
            <c:numRef>
              <c:f>Sheet1!$AE$2:$AE$5</c:f>
              <c:numCache>
                <c:formatCode>0.00E+00</c:formatCode>
                <c:ptCount val="4"/>
                <c:pt idx="0">
                  <c:v>2.0043575737356005</c:v>
                </c:pt>
                <c:pt idx="1">
                  <c:v>4.0131430709719282</c:v>
                </c:pt>
                <c:pt idx="2">
                  <c:v>5.9617852898478878</c:v>
                </c:pt>
                <c:pt idx="3">
                  <c:v>8.0307140654445845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AE-4F50-9322-5B00857B0F60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y1real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Sheet1!$AD$2:$AD$5</c:f>
              <c:numCache>
                <c:formatCode>0.00E+00</c:formatCode>
                <c:ptCount val="4"/>
                <c:pt idx="0">
                  <c:v>1.65E-3</c:v>
                </c:pt>
                <c:pt idx="1">
                  <c:v>3.32E-3</c:v>
                </c:pt>
                <c:pt idx="2">
                  <c:v>4.9399999999999999E-3</c:v>
                </c:pt>
                <c:pt idx="3">
                  <c:v>6.6600000000000001E-3</c:v>
                </c:pt>
              </c:numCache>
            </c:numRef>
          </c:xVal>
          <c:yVal>
            <c:numRef>
              <c:f>Sheet1!$AF$2:$AF$5</c:f>
              <c:numCache>
                <c:formatCode>0.00E+00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AE-4F50-9322-5B00857B0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6368"/>
        <c:axId val="185215536"/>
      </c:scatterChart>
      <c:valAx>
        <c:axId val="1852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5536"/>
        <c:crosses val="autoZero"/>
        <c:crossBetween val="midCat"/>
      </c:valAx>
      <c:valAx>
        <c:axId val="1852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req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y1est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Sheet1!$AD$18:$AD$21</c:f>
              <c:numCache>
                <c:formatCode>0.00E+00</c:formatCode>
                <c:ptCount val="4"/>
                <c:pt idx="0">
                  <c:v>1.4919999999999999E-2</c:v>
                </c:pt>
                <c:pt idx="1">
                  <c:v>3.1899999999999998E-2</c:v>
                </c:pt>
                <c:pt idx="2">
                  <c:v>4.7199999999999999E-2</c:v>
                </c:pt>
                <c:pt idx="3">
                  <c:v>6.4299999999999996E-2</c:v>
                </c:pt>
              </c:numCache>
            </c:numRef>
          </c:xVal>
          <c:yVal>
            <c:numRef>
              <c:f>Sheet1!$AE$18:$AE$21</c:f>
              <c:numCache>
                <c:formatCode>0.00E+00</c:formatCode>
                <c:ptCount val="4"/>
                <c:pt idx="0">
                  <c:v>1.9780382579247677</c:v>
                </c:pt>
                <c:pt idx="1">
                  <c:v>4.0552388005215816</c:v>
                </c:pt>
                <c:pt idx="2">
                  <c:v>5.9269212682324914</c:v>
                </c:pt>
                <c:pt idx="3">
                  <c:v>8.0188016733211569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6-437F-978B-DE3B83C9D769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y1real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Sheet1!$AD$18:$AD$21</c:f>
              <c:numCache>
                <c:formatCode>0.00E+00</c:formatCode>
                <c:ptCount val="4"/>
                <c:pt idx="0">
                  <c:v>1.4919999999999999E-2</c:v>
                </c:pt>
                <c:pt idx="1">
                  <c:v>3.1899999999999998E-2</c:v>
                </c:pt>
                <c:pt idx="2">
                  <c:v>4.7199999999999999E-2</c:v>
                </c:pt>
                <c:pt idx="3">
                  <c:v>6.4299999999999996E-2</c:v>
                </c:pt>
              </c:numCache>
            </c:numRef>
          </c:xVal>
          <c:yVal>
            <c:numRef>
              <c:f>Sheet1!$AF$18:$AF$21</c:f>
              <c:numCache>
                <c:formatCode>0.00E+00</c:formatCode>
                <c:ptCount val="4"/>
                <c:pt idx="0">
                  <c:v>1.9990000000000001</c:v>
                </c:pt>
                <c:pt idx="1">
                  <c:v>3.99</c:v>
                </c:pt>
                <c:pt idx="2">
                  <c:v>5.99</c:v>
                </c:pt>
                <c:pt idx="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16-437F-978B-DE3B83C9D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16368"/>
        <c:axId val="185215536"/>
      </c:scatterChart>
      <c:valAx>
        <c:axId val="18521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5536"/>
        <c:crosses val="autoZero"/>
        <c:crossBetween val="midCat"/>
      </c:valAx>
      <c:valAx>
        <c:axId val="18521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521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12372</xdr:colOff>
      <xdr:row>0</xdr:row>
      <xdr:rowOff>3917</xdr:rowOff>
    </xdr:from>
    <xdr:to>
      <xdr:col>22</xdr:col>
      <xdr:colOff>617270</xdr:colOff>
      <xdr:row>15</xdr:row>
      <xdr:rowOff>115043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50716</xdr:colOff>
      <xdr:row>15</xdr:row>
      <xdr:rowOff>173183</xdr:rowOff>
    </xdr:from>
    <xdr:to>
      <xdr:col>22</xdr:col>
      <xdr:colOff>655614</xdr:colOff>
      <xdr:row>30</xdr:row>
      <xdr:rowOff>206376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54428</xdr:colOff>
      <xdr:row>31</xdr:row>
      <xdr:rowOff>68035</xdr:rowOff>
    </xdr:from>
    <xdr:to>
      <xdr:col>22</xdr:col>
      <xdr:colOff>659326</xdr:colOff>
      <xdr:row>46</xdr:row>
      <xdr:rowOff>97518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33893</xdr:colOff>
      <xdr:row>0</xdr:row>
      <xdr:rowOff>0</xdr:rowOff>
    </xdr:from>
    <xdr:to>
      <xdr:col>45</xdr:col>
      <xdr:colOff>521027</xdr:colOff>
      <xdr:row>15</xdr:row>
      <xdr:rowOff>109394</xdr:rowOff>
    </xdr:to>
    <xdr:graphicFrame macro="">
      <xdr:nvGraphicFramePr>
        <xdr:cNvPr id="6" name="차트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47500</xdr:colOff>
      <xdr:row>16</xdr:row>
      <xdr:rowOff>68777</xdr:rowOff>
    </xdr:from>
    <xdr:to>
      <xdr:col>45</xdr:col>
      <xdr:colOff>534634</xdr:colOff>
      <xdr:row>31</xdr:row>
      <xdr:rowOff>98260</xdr:rowOff>
    </xdr:to>
    <xdr:graphicFrame macro="">
      <xdr:nvGraphicFramePr>
        <xdr:cNvPr id="7" name="차트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8"/>
  <sheetViews>
    <sheetView tabSelected="1" topLeftCell="A29" zoomScale="85" zoomScaleNormal="85" workbookViewId="0">
      <selection activeCell="B41" sqref="B41:C45"/>
    </sheetView>
  </sheetViews>
  <sheetFormatPr defaultRowHeight="16.5" x14ac:dyDescent="0.3"/>
  <cols>
    <col min="1" max="1" width="7.875" style="1" customWidth="1"/>
    <col min="2" max="4" width="16.625" style="1" customWidth="1"/>
    <col min="5" max="16" width="0.125" style="1" customWidth="1"/>
    <col min="17" max="17" width="2" style="1" customWidth="1"/>
    <col min="18" max="18" width="5.625" style="1" customWidth="1"/>
    <col min="19" max="27" width="9" style="1"/>
    <col min="28" max="40" width="0.125" style="1" customWidth="1"/>
    <col min="41" max="16384" width="9" style="1"/>
  </cols>
  <sheetData>
    <row r="1" spans="1:40" x14ac:dyDescent="0.3">
      <c r="A1" s="1" t="s">
        <v>21</v>
      </c>
      <c r="B1" s="1" t="s">
        <v>0</v>
      </c>
      <c r="C1" s="1" t="s">
        <v>8</v>
      </c>
      <c r="D1" s="1" t="s">
        <v>10</v>
      </c>
      <c r="G1" s="1" t="s">
        <v>11</v>
      </c>
      <c r="H1" s="1" t="s">
        <v>12</v>
      </c>
      <c r="I1" s="1" t="s">
        <v>13</v>
      </c>
      <c r="J1" s="1" t="s">
        <v>11</v>
      </c>
      <c r="K1" s="1" t="s">
        <v>14</v>
      </c>
      <c r="L1" s="1" t="s">
        <v>15</v>
      </c>
      <c r="M1" s="1" t="s">
        <v>16</v>
      </c>
      <c r="N1" s="1" t="s">
        <v>2</v>
      </c>
      <c r="O1" s="1">
        <f>SUM(G2:G5)</f>
        <v>7.9329999999999998E-2</v>
      </c>
      <c r="P1" s="1" t="s">
        <v>4</v>
      </c>
      <c r="Q1" s="1">
        <f>(4*O3-O1*O2)/(4*O4-O1*O1)</f>
        <v>252.14916507230478</v>
      </c>
      <c r="S1" s="4"/>
      <c r="T1" s="4"/>
      <c r="U1" s="4"/>
      <c r="V1" s="4"/>
      <c r="X1" s="1" t="s">
        <v>19</v>
      </c>
      <c r="Y1" s="1" t="s">
        <v>0</v>
      </c>
      <c r="Z1" s="1" t="s">
        <v>8</v>
      </c>
      <c r="AA1" s="1" t="s">
        <v>10</v>
      </c>
      <c r="AD1" s="1" t="s">
        <v>11</v>
      </c>
      <c r="AE1" s="1" t="s">
        <v>12</v>
      </c>
      <c r="AF1" s="1" t="s">
        <v>13</v>
      </c>
      <c r="AG1" s="1" t="s">
        <v>11</v>
      </c>
      <c r="AH1" s="1" t="s">
        <v>14</v>
      </c>
      <c r="AI1" s="1" t="s">
        <v>15</v>
      </c>
      <c r="AJ1" s="1" t="s">
        <v>16</v>
      </c>
      <c r="AK1" s="1" t="s">
        <v>2</v>
      </c>
      <c r="AL1" s="1">
        <f>SUM(AD2:AD5)</f>
        <v>1.6570000000000001E-2</v>
      </c>
      <c r="AM1" s="1" t="s">
        <v>4</v>
      </c>
      <c r="AN1" s="1">
        <f>(4*AL3-AL1*AL2)/(4*AL4-AL1*AL1)</f>
        <v>1202.8655672073821</v>
      </c>
    </row>
    <row r="2" spans="1:40" x14ac:dyDescent="0.3">
      <c r="B2" s="2">
        <v>1.9990000000000001</v>
      </c>
      <c r="C2" s="3">
        <v>7.9500000000000005E-3</v>
      </c>
      <c r="D2" s="4"/>
      <c r="G2" s="5">
        <f>C2</f>
        <v>7.9500000000000005E-3</v>
      </c>
      <c r="H2" s="5">
        <f>G2*Q1+Q2</f>
        <v>1.9985875460283355</v>
      </c>
      <c r="I2" s="5">
        <f>B2</f>
        <v>1.9990000000000001</v>
      </c>
      <c r="J2" s="5">
        <f>I2</f>
        <v>1.9990000000000001</v>
      </c>
      <c r="K2" s="5">
        <f>G2*I2</f>
        <v>1.5892050000000001E-2</v>
      </c>
      <c r="L2" s="1">
        <f>G2*G2</f>
        <v>6.3202500000000003E-5</v>
      </c>
      <c r="M2" s="5">
        <f>I2*I2</f>
        <v>3.9960010000000006</v>
      </c>
      <c r="N2" s="1" t="s">
        <v>3</v>
      </c>
      <c r="O2" s="5">
        <f>SUM(I2:I5)</f>
        <v>19.978999999999999</v>
      </c>
      <c r="P2" s="1" t="s">
        <v>5</v>
      </c>
      <c r="Q2" s="1">
        <f>(O2*O4-O1*O3)/(4*O4-O1*O1)</f>
        <v>-5.9983162964876409E-3</v>
      </c>
      <c r="S2" s="4"/>
      <c r="T2" s="4"/>
      <c r="U2" s="4"/>
      <c r="V2" s="4"/>
      <c r="Y2" s="2">
        <v>2</v>
      </c>
      <c r="Z2" s="3">
        <v>1.65E-3</v>
      </c>
      <c r="AA2" s="4"/>
      <c r="AD2" s="5">
        <f>Z2</f>
        <v>1.65E-3</v>
      </c>
      <c r="AE2" s="5">
        <f>AD2*AN1+AN2</f>
        <v>2.0043575737356005</v>
      </c>
      <c r="AF2" s="5">
        <f>Y2</f>
        <v>2</v>
      </c>
      <c r="AG2" s="5">
        <f>AF2</f>
        <v>2</v>
      </c>
      <c r="AH2" s="5">
        <f>AD2*AF2</f>
        <v>3.3E-3</v>
      </c>
      <c r="AI2" s="1">
        <f>AD2*AD2</f>
        <v>2.7224999999999998E-6</v>
      </c>
      <c r="AJ2" s="5">
        <f>AF2*AF2</f>
        <v>4</v>
      </c>
      <c r="AK2" s="1" t="s">
        <v>3</v>
      </c>
      <c r="AL2" s="5">
        <f>SUM(AF2:AF5)</f>
        <v>20.009999999999998</v>
      </c>
      <c r="AM2" s="1" t="s">
        <v>5</v>
      </c>
      <c r="AN2" s="1">
        <f>(AL2*AL4-AL1*AL3)/(4*AL4-AL1*AL1)</f>
        <v>1.9629387843419742E-2</v>
      </c>
    </row>
    <row r="3" spans="1:40" x14ac:dyDescent="0.3">
      <c r="B3" s="2">
        <v>3.99</v>
      </c>
      <c r="C3" s="3">
        <v>1.584E-2</v>
      </c>
      <c r="D3" s="4"/>
      <c r="G3" s="5">
        <f t="shared" ref="G3:G5" si="0">C3</f>
        <v>1.584E-2</v>
      </c>
      <c r="H3" s="5">
        <f>G3*Q1+Q2</f>
        <v>3.9880444584488202</v>
      </c>
      <c r="I3" s="5">
        <f t="shared" ref="I3:I5" si="1">B3</f>
        <v>3.99</v>
      </c>
      <c r="J3" s="5">
        <f t="shared" ref="J3:J5" si="2">I3</f>
        <v>3.99</v>
      </c>
      <c r="K3" s="5">
        <f t="shared" ref="K3:K5" si="3">G3*I3</f>
        <v>6.3201599999999997E-2</v>
      </c>
      <c r="L3" s="1">
        <f t="shared" ref="L3:L5" si="4">G3*G3</f>
        <v>2.5090559999999999E-4</v>
      </c>
      <c r="M3" s="1">
        <f t="shared" ref="M3:M5" si="5">I3*I3</f>
        <v>15.920100000000001</v>
      </c>
      <c r="N3" s="1" t="s">
        <v>1</v>
      </c>
      <c r="O3" s="5">
        <f>SUM(K2:K5)</f>
        <v>0.47557565000000002</v>
      </c>
      <c r="S3" s="4"/>
      <c r="T3" s="4"/>
      <c r="U3" s="4"/>
      <c r="V3" s="4"/>
      <c r="Y3" s="2">
        <v>4</v>
      </c>
      <c r="Z3" s="3">
        <v>3.32E-3</v>
      </c>
      <c r="AA3" s="4"/>
      <c r="AD3" s="5">
        <f t="shared" ref="AD3:AD5" si="6">Z3</f>
        <v>3.32E-3</v>
      </c>
      <c r="AE3" s="5">
        <f>AD3*AN1+AN2</f>
        <v>4.0131430709719282</v>
      </c>
      <c r="AF3" s="5">
        <f t="shared" ref="AF3:AF5" si="7">Y3</f>
        <v>4</v>
      </c>
      <c r="AG3" s="5">
        <f t="shared" ref="AG3:AG5" si="8">AF3</f>
        <v>4</v>
      </c>
      <c r="AH3" s="5">
        <f t="shared" ref="AH3:AH5" si="9">AD3*AF3</f>
        <v>1.328E-2</v>
      </c>
      <c r="AI3" s="1">
        <f t="shared" ref="AI3:AI5" si="10">AD3*AD3</f>
        <v>1.10224E-5</v>
      </c>
      <c r="AJ3" s="1">
        <f t="shared" ref="AJ3:AJ5" si="11">AF3*AF3</f>
        <v>16</v>
      </c>
      <c r="AK3" s="1" t="s">
        <v>1</v>
      </c>
      <c r="AL3" s="5">
        <f>SUM(AH2:AH5)</f>
        <v>9.9566600000000005E-2</v>
      </c>
    </row>
    <row r="4" spans="1:40" x14ac:dyDescent="0.3">
      <c r="B4" s="2">
        <v>5.99</v>
      </c>
      <c r="C4" s="3">
        <v>2.3800000000000002E-2</v>
      </c>
      <c r="D4" s="4"/>
      <c r="G4" s="5">
        <f t="shared" si="0"/>
        <v>2.3800000000000002E-2</v>
      </c>
      <c r="H4" s="5">
        <f>G4*Q1+Q2</f>
        <v>5.9951518124243668</v>
      </c>
      <c r="I4" s="5">
        <f t="shared" si="1"/>
        <v>5.99</v>
      </c>
      <c r="J4" s="5">
        <f t="shared" si="2"/>
        <v>5.99</v>
      </c>
      <c r="K4" s="5">
        <f t="shared" si="3"/>
        <v>0.14256200000000002</v>
      </c>
      <c r="L4" s="1">
        <f t="shared" si="4"/>
        <v>5.6644000000000009E-4</v>
      </c>
      <c r="M4" s="1">
        <f t="shared" si="5"/>
        <v>35.880100000000006</v>
      </c>
      <c r="N4" s="1" t="s">
        <v>6</v>
      </c>
      <c r="O4" s="1">
        <f>SUM(L2:L5)</f>
        <v>1.8879756999999999E-3</v>
      </c>
      <c r="Y4" s="2">
        <v>6</v>
      </c>
      <c r="Z4" s="3">
        <v>4.9399999999999999E-3</v>
      </c>
      <c r="AA4" s="4"/>
      <c r="AD4" s="5">
        <f t="shared" si="6"/>
        <v>4.9399999999999999E-3</v>
      </c>
      <c r="AE4" s="5">
        <f>AD4*AN1+AN2</f>
        <v>5.9617852898478878</v>
      </c>
      <c r="AF4" s="5">
        <f t="shared" si="7"/>
        <v>6</v>
      </c>
      <c r="AG4" s="5">
        <f t="shared" si="8"/>
        <v>6</v>
      </c>
      <c r="AH4" s="5">
        <f t="shared" si="9"/>
        <v>2.964E-2</v>
      </c>
      <c r="AI4" s="1">
        <f t="shared" si="10"/>
        <v>2.4403599999999998E-5</v>
      </c>
      <c r="AJ4" s="1">
        <f t="shared" si="11"/>
        <v>36</v>
      </c>
      <c r="AK4" s="1" t="s">
        <v>6</v>
      </c>
      <c r="AL4" s="1">
        <f>SUM(AI2:AI5)</f>
        <v>8.2504099999999988E-5</v>
      </c>
    </row>
    <row r="5" spans="1:40" ht="13.5" customHeight="1" x14ac:dyDescent="0.3">
      <c r="B5" s="2">
        <v>8</v>
      </c>
      <c r="C5" s="3">
        <v>3.1739999999999997E-2</v>
      </c>
      <c r="D5" s="1" t="str">
        <f>ROUND(P16,5)&amp;"±"&amp;ROUND(D6,5)</f>
        <v>252.14917±0.42335</v>
      </c>
      <c r="G5" s="5">
        <f t="shared" si="0"/>
        <v>3.1739999999999997E-2</v>
      </c>
      <c r="H5" s="5">
        <f>G5*Q1+Q2</f>
        <v>7.997216183098466</v>
      </c>
      <c r="I5" s="5">
        <f t="shared" si="1"/>
        <v>8</v>
      </c>
      <c r="J5" s="5">
        <f t="shared" si="2"/>
        <v>8</v>
      </c>
      <c r="K5" s="5">
        <f t="shared" si="3"/>
        <v>0.25391999999999998</v>
      </c>
      <c r="L5" s="1">
        <f t="shared" si="4"/>
        <v>1.0074275999999997E-3</v>
      </c>
      <c r="M5" s="1">
        <f t="shared" si="5"/>
        <v>64</v>
      </c>
      <c r="N5" s="1" t="s">
        <v>7</v>
      </c>
      <c r="O5" s="5">
        <f>SUM(M2:M5)</f>
        <v>119.79620100000001</v>
      </c>
      <c r="Y5" s="2">
        <v>8.01</v>
      </c>
      <c r="Z5" s="3">
        <v>6.6600000000000001E-3</v>
      </c>
      <c r="AA5" s="1" t="str">
        <f>ROUND(AM16,5)&amp;"±"&amp;ROUND(AA6,5)</f>
        <v>1202.86557±4.76825</v>
      </c>
      <c r="AD5" s="5">
        <f t="shared" si="6"/>
        <v>6.6600000000000001E-3</v>
      </c>
      <c r="AE5" s="5">
        <f>AD5*AN1+AN2</f>
        <v>8.0307140654445845</v>
      </c>
      <c r="AF5" s="5">
        <f t="shared" si="7"/>
        <v>8.01</v>
      </c>
      <c r="AG5" s="5">
        <f t="shared" si="8"/>
        <v>8.01</v>
      </c>
      <c r="AH5" s="5">
        <f t="shared" si="9"/>
        <v>5.3346600000000001E-2</v>
      </c>
      <c r="AI5" s="1">
        <f t="shared" si="10"/>
        <v>4.4355599999999999E-5</v>
      </c>
      <c r="AJ5" s="1">
        <f t="shared" si="11"/>
        <v>64.1601</v>
      </c>
      <c r="AK5" s="1" t="s">
        <v>7</v>
      </c>
      <c r="AL5" s="5">
        <f>SUM(AJ2:AJ5)</f>
        <v>120.1601</v>
      </c>
    </row>
    <row r="6" spans="1:40" ht="0.2" customHeight="1" x14ac:dyDescent="0.3">
      <c r="B6" s="1">
        <f>Q9</f>
        <v>8.7928843285244658E-4</v>
      </c>
      <c r="C6" s="1">
        <f>Q14</f>
        <v>7.9967515130029024E-4</v>
      </c>
      <c r="D6" s="1">
        <f>P16*(B6+C6)</f>
        <v>0.42334926593091693</v>
      </c>
      <c r="G6" s="1" t="s">
        <v>11</v>
      </c>
      <c r="H6" s="1" t="s">
        <v>12</v>
      </c>
      <c r="I6" s="1" t="s">
        <v>13</v>
      </c>
      <c r="J6" s="1" t="s">
        <v>11</v>
      </c>
      <c r="K6" s="1" t="s">
        <v>14</v>
      </c>
      <c r="L6" s="1" t="s">
        <v>15</v>
      </c>
      <c r="M6" s="1" t="s">
        <v>16</v>
      </c>
      <c r="N6" s="1" t="s">
        <v>2</v>
      </c>
      <c r="O6" s="1">
        <f>SUM(G7:G10)</f>
        <v>20</v>
      </c>
      <c r="P6" s="1" t="s">
        <v>4</v>
      </c>
      <c r="Q6" s="1">
        <f>(4*O8-O6*O7)/(4*O9-O6*O6)</f>
        <v>1.0001500000000001</v>
      </c>
      <c r="Y6" s="1">
        <f>AN9</f>
        <v>3.6084391824350843E-4</v>
      </c>
      <c r="Z6" s="1">
        <f>AN14</f>
        <v>3.6032301405497526E-3</v>
      </c>
      <c r="AA6" s="1">
        <f>AM16*(Y6+Z6)</f>
        <v>4.7682481911824253</v>
      </c>
      <c r="AD6" s="1" t="s">
        <v>11</v>
      </c>
      <c r="AE6" s="1" t="s">
        <v>12</v>
      </c>
      <c r="AF6" s="1" t="s">
        <v>13</v>
      </c>
      <c r="AG6" s="1" t="s">
        <v>11</v>
      </c>
      <c r="AH6" s="1" t="s">
        <v>14</v>
      </c>
      <c r="AI6" s="1" t="s">
        <v>15</v>
      </c>
      <c r="AJ6" s="1" t="s">
        <v>16</v>
      </c>
      <c r="AK6" s="1" t="s">
        <v>2</v>
      </c>
      <c r="AL6" s="1">
        <f>SUM(AD7:AD10)</f>
        <v>20</v>
      </c>
      <c r="AM6" s="1" t="s">
        <v>4</v>
      </c>
      <c r="AN6" s="1">
        <f>(4*AL8-AL6*AL7)/(4*AL9-AL6*AL6)</f>
        <v>1.0015000000000007</v>
      </c>
    </row>
    <row r="7" spans="1:40" ht="13.5" customHeight="1" x14ac:dyDescent="0.3">
      <c r="A7" s="1" t="s">
        <v>9</v>
      </c>
      <c r="B7" s="1" t="str">
        <f>ROUND(Q9*100,5)&amp;"%"</f>
        <v>0.08793%</v>
      </c>
      <c r="C7" s="1" t="str">
        <f>ROUND(Q14*100,5)&amp;"%"</f>
        <v>0.07997%</v>
      </c>
      <c r="D7" s="1" t="str">
        <f>ROUND((B6+C6)*100,5)&amp;"%"</f>
        <v>0.1679%</v>
      </c>
      <c r="G7" s="1">
        <f>2</f>
        <v>2</v>
      </c>
      <c r="H7" s="1">
        <f>G7*Q1+Q2</f>
        <v>504.29233182831308</v>
      </c>
      <c r="I7" s="5">
        <f>B2</f>
        <v>1.9990000000000001</v>
      </c>
      <c r="J7" s="5">
        <f>I7</f>
        <v>1.9990000000000001</v>
      </c>
      <c r="K7" s="5">
        <f>G7*I7</f>
        <v>3.9980000000000002</v>
      </c>
      <c r="L7" s="1">
        <f>G7*G7</f>
        <v>4</v>
      </c>
      <c r="M7" s="5">
        <f>I7*I7</f>
        <v>3.9960010000000006</v>
      </c>
      <c r="N7" s="1" t="s">
        <v>3</v>
      </c>
      <c r="O7" s="5">
        <f>SUM(I7:I10)</f>
        <v>19.978999999999999</v>
      </c>
      <c r="P7" s="1" t="s">
        <v>5</v>
      </c>
      <c r="Q7" s="1">
        <f>(O7*O9-O6*O8)/(4*O9-O6*O6)</f>
        <v>-6.0000000000002274E-3</v>
      </c>
      <c r="X7" s="1" t="s">
        <v>24</v>
      </c>
      <c r="AA7" s="1">
        <f>P16+P32+P48</f>
        <v>1214.4813688610445</v>
      </c>
      <c r="AD7" s="1">
        <f>2</f>
        <v>2</v>
      </c>
      <c r="AE7" s="1">
        <f>AD7*AN1+AN2</f>
        <v>2405.7507638026077</v>
      </c>
      <c r="AF7" s="5">
        <f>Y2</f>
        <v>2</v>
      </c>
      <c r="AG7" s="5">
        <f>AF7</f>
        <v>2</v>
      </c>
      <c r="AH7" s="5">
        <f>AD7*AF7</f>
        <v>4</v>
      </c>
      <c r="AI7" s="1">
        <f>AD7*AD7</f>
        <v>4</v>
      </c>
      <c r="AJ7" s="5">
        <f>AF7*AF7</f>
        <v>4</v>
      </c>
      <c r="AK7" s="1" t="s">
        <v>3</v>
      </c>
      <c r="AL7" s="5">
        <f>SUM(AF7:AF10)</f>
        <v>20.009999999999998</v>
      </c>
      <c r="AM7" s="1" t="s">
        <v>5</v>
      </c>
      <c r="AN7" s="1">
        <f>(AL7*AL9-AL6*AL8)/(4*AL9-AL6*AL6)</f>
        <v>-5.0000000000011372E-3</v>
      </c>
    </row>
    <row r="8" spans="1:40" x14ac:dyDescent="0.3">
      <c r="G8" s="1">
        <v>4</v>
      </c>
      <c r="H8" s="1">
        <f>G8*Q1+Q2</f>
        <v>1008.5906619729226</v>
      </c>
      <c r="I8" s="5">
        <f t="shared" ref="I8:I10" si="12">B3</f>
        <v>3.99</v>
      </c>
      <c r="J8" s="5">
        <f t="shared" ref="J8:J10" si="13">I8</f>
        <v>3.99</v>
      </c>
      <c r="K8" s="5">
        <f t="shared" ref="K8:K10" si="14">G8*I8</f>
        <v>15.96</v>
      </c>
      <c r="L8" s="1">
        <f t="shared" ref="L8:L10" si="15">G8*G8</f>
        <v>16</v>
      </c>
      <c r="M8" s="1">
        <f t="shared" ref="M8:M10" si="16">I8*I8</f>
        <v>15.920100000000001</v>
      </c>
      <c r="N8" s="1" t="s">
        <v>1</v>
      </c>
      <c r="O8" s="5">
        <f>SUM(K7:K10)</f>
        <v>119.898</v>
      </c>
      <c r="X8" s="1" t="s">
        <v>25</v>
      </c>
      <c r="AA8" s="1" t="str">
        <f>ROUND(ABS((AA7-AM16)/AA7)*100,5)&amp;"%"</f>
        <v>0.95644%</v>
      </c>
      <c r="AD8" s="1">
        <v>4</v>
      </c>
      <c r="AE8" s="1">
        <f>AD8*AN1+AN2</f>
        <v>4811.481898217372</v>
      </c>
      <c r="AF8" s="5">
        <f t="shared" ref="AF8:AF10" si="17">Y3</f>
        <v>4</v>
      </c>
      <c r="AG8" s="5">
        <f t="shared" ref="AG8:AG10" si="18">AF8</f>
        <v>4</v>
      </c>
      <c r="AH8" s="5">
        <f t="shared" ref="AH8:AH10" si="19">AD8*AF8</f>
        <v>16</v>
      </c>
      <c r="AI8" s="1">
        <f t="shared" ref="AI8:AI10" si="20">AD8*AD8</f>
        <v>16</v>
      </c>
      <c r="AJ8" s="1">
        <f t="shared" ref="AJ8:AJ10" si="21">AF8*AF8</f>
        <v>16</v>
      </c>
      <c r="AK8" s="1" t="s">
        <v>1</v>
      </c>
      <c r="AL8" s="5">
        <f>SUM(AH7:AH10)</f>
        <v>120.08</v>
      </c>
    </row>
    <row r="9" spans="1:40" x14ac:dyDescent="0.3">
      <c r="G9" s="1">
        <v>6</v>
      </c>
      <c r="H9" s="1">
        <f>G9*Q1+Q2</f>
        <v>1512.8889921175323</v>
      </c>
      <c r="I9" s="5">
        <f t="shared" si="12"/>
        <v>5.99</v>
      </c>
      <c r="J9" s="5">
        <f t="shared" si="13"/>
        <v>5.99</v>
      </c>
      <c r="K9" s="5">
        <f t="shared" si="14"/>
        <v>35.94</v>
      </c>
      <c r="L9" s="1">
        <f t="shared" si="15"/>
        <v>36</v>
      </c>
      <c r="M9" s="1">
        <f t="shared" si="16"/>
        <v>35.880100000000006</v>
      </c>
      <c r="N9" s="1" t="s">
        <v>6</v>
      </c>
      <c r="O9" s="1">
        <f>SUM(L7:L10)</f>
        <v>120</v>
      </c>
      <c r="P9" s="1" t="s">
        <v>17</v>
      </c>
      <c r="Q9" s="1">
        <f>SQRT((((G7-I7)/G7)*((G7-I7)/G7)+((G8-I8)/G8)*((G8-I8)/G8)+((G9-I9)/G9)*((G9-I9)/G9)+((G10-I10)/G10)*((G10-I10)/G10))/12)</f>
        <v>8.7928843285244658E-4</v>
      </c>
      <c r="AD9" s="1">
        <v>6</v>
      </c>
      <c r="AE9" s="1">
        <f>AD9*AN1+AN2</f>
        <v>7217.2130326321367</v>
      </c>
      <c r="AF9" s="5">
        <f t="shared" si="17"/>
        <v>6</v>
      </c>
      <c r="AG9" s="5">
        <f t="shared" si="18"/>
        <v>6</v>
      </c>
      <c r="AH9" s="5">
        <f t="shared" si="19"/>
        <v>36</v>
      </c>
      <c r="AI9" s="1">
        <f t="shared" si="20"/>
        <v>36</v>
      </c>
      <c r="AJ9" s="1">
        <f t="shared" si="21"/>
        <v>36</v>
      </c>
      <c r="AK9" s="1" t="s">
        <v>6</v>
      </c>
      <c r="AL9" s="1">
        <f>SUM(AI7:AI10)</f>
        <v>120</v>
      </c>
      <c r="AM9" s="1" t="s">
        <v>17</v>
      </c>
      <c r="AN9" s="1">
        <f>SQRT((((AD7-AF7)/AD7)*((AD7-AF7)/AD7)+((AD8-AF8)/AD8)*((AD8-AF8)/AD8)+((AD9-AF9)/AD9)*((AD9-AF9)/AD9)+((AD10-AF10)/AD10)*((AD10-AF10)/AD10))/12)</f>
        <v>3.6084391824350843E-4</v>
      </c>
    </row>
    <row r="10" spans="1:40" x14ac:dyDescent="0.3">
      <c r="G10" s="1">
        <v>8</v>
      </c>
      <c r="H10" s="1">
        <f>G10*Q1+Q2</f>
        <v>2017.1873222621418</v>
      </c>
      <c r="I10" s="5">
        <f t="shared" si="12"/>
        <v>8</v>
      </c>
      <c r="J10" s="5">
        <f t="shared" si="13"/>
        <v>8</v>
      </c>
      <c r="K10" s="5">
        <f t="shared" si="14"/>
        <v>64</v>
      </c>
      <c r="L10" s="1">
        <f t="shared" si="15"/>
        <v>64</v>
      </c>
      <c r="M10" s="1">
        <f t="shared" si="16"/>
        <v>64</v>
      </c>
      <c r="N10" s="1" t="s">
        <v>7</v>
      </c>
      <c r="O10" s="5">
        <f>SUM(M7:M10)</f>
        <v>119.79620100000001</v>
      </c>
      <c r="AD10" s="1">
        <v>8</v>
      </c>
      <c r="AE10" s="1">
        <f>AD10*AN1+AN2</f>
        <v>9622.9441670469005</v>
      </c>
      <c r="AF10" s="5">
        <f t="shared" si="17"/>
        <v>8.01</v>
      </c>
      <c r="AG10" s="5">
        <f t="shared" si="18"/>
        <v>8.01</v>
      </c>
      <c r="AH10" s="5">
        <f t="shared" si="19"/>
        <v>64.08</v>
      </c>
      <c r="AI10" s="1">
        <f t="shared" si="20"/>
        <v>64</v>
      </c>
      <c r="AJ10" s="1">
        <f t="shared" si="21"/>
        <v>64.1601</v>
      </c>
      <c r="AK10" s="1" t="s">
        <v>7</v>
      </c>
      <c r="AL10" s="5">
        <f>SUM(AJ7:AJ10)</f>
        <v>120.1601</v>
      </c>
    </row>
    <row r="11" spans="1:40" x14ac:dyDescent="0.3">
      <c r="G11" s="1" t="s">
        <v>11</v>
      </c>
      <c r="H11" s="1" t="s">
        <v>12</v>
      </c>
      <c r="I11" s="1" t="s">
        <v>13</v>
      </c>
      <c r="J11" s="1" t="s">
        <v>11</v>
      </c>
      <c r="K11" s="1" t="s">
        <v>14</v>
      </c>
      <c r="L11" s="1" t="s">
        <v>15</v>
      </c>
      <c r="M11" s="1" t="s">
        <v>16</v>
      </c>
      <c r="N11" s="1" t="s">
        <v>2</v>
      </c>
      <c r="O11" s="1">
        <f>SUM(G12:G15)</f>
        <v>7.9318128990293973E-2</v>
      </c>
      <c r="P11" s="1" t="s">
        <v>4</v>
      </c>
      <c r="Q11" s="1">
        <f>(4*O13-O11*O12)/(4*O14-O11*O11)</f>
        <v>1.0001496632592974</v>
      </c>
      <c r="AD11" s="1" t="s">
        <v>11</v>
      </c>
      <c r="AE11" s="1" t="s">
        <v>12</v>
      </c>
      <c r="AF11" s="1" t="s">
        <v>13</v>
      </c>
      <c r="AG11" s="1" t="s">
        <v>11</v>
      </c>
      <c r="AH11" s="1" t="s">
        <v>14</v>
      </c>
      <c r="AI11" s="1" t="s">
        <v>15</v>
      </c>
      <c r="AJ11" s="1" t="s">
        <v>16</v>
      </c>
      <c r="AK11" s="1" t="s">
        <v>2</v>
      </c>
      <c r="AL11" s="1">
        <f>SUM(AD12:AD15)</f>
        <v>1.6626961935931668E-2</v>
      </c>
      <c r="AM11" s="1" t="s">
        <v>4</v>
      </c>
      <c r="AN11" s="1">
        <f>(4*AL13-AL11*AL12)/(4*AL14-AL11*AL11)</f>
        <v>1.0013855847001447</v>
      </c>
    </row>
    <row r="12" spans="1:40" x14ac:dyDescent="0.3">
      <c r="B12" s="1">
        <f>Q1</f>
        <v>252.14916507230478</v>
      </c>
      <c r="G12" s="1">
        <f>G7/P16</f>
        <v>7.9318128990293977E-3</v>
      </c>
      <c r="H12" s="1">
        <f>G12*Q1+Q2</f>
        <v>1.9940016837035124</v>
      </c>
      <c r="I12" s="5">
        <f>C2</f>
        <v>7.9500000000000005E-3</v>
      </c>
      <c r="J12" s="5">
        <f>I12</f>
        <v>7.9500000000000005E-3</v>
      </c>
      <c r="K12" s="5">
        <f>G12*I12</f>
        <v>6.3057912547283713E-5</v>
      </c>
      <c r="L12" s="1">
        <f>G12*G12</f>
        <v>6.2913655865209133E-5</v>
      </c>
      <c r="M12" s="5">
        <f>I12*I12</f>
        <v>6.3202500000000003E-5</v>
      </c>
      <c r="N12" s="1" t="s">
        <v>3</v>
      </c>
      <c r="O12" s="5">
        <f>SUM(I12:I15)</f>
        <v>7.9329999999999998E-2</v>
      </c>
      <c r="P12" s="1" t="s">
        <v>5</v>
      </c>
      <c r="Q12" s="1">
        <f>(O12*O14-O11*O13)/(4*O14-O11*O11)</f>
        <v>0</v>
      </c>
      <c r="Y12" s="1">
        <f>AN1</f>
        <v>1202.8655672073821</v>
      </c>
      <c r="AD12" s="1">
        <f>AD7/AM16</f>
        <v>1.6626961935931669E-3</v>
      </c>
      <c r="AE12" s="1">
        <f>AD12*AN1+AN2</f>
        <v>2.0196293878434197</v>
      </c>
      <c r="AF12" s="5">
        <f>Z2</f>
        <v>1.65E-3</v>
      </c>
      <c r="AG12" s="5">
        <f>AF12</f>
        <v>1.65E-3</v>
      </c>
      <c r="AH12" s="5">
        <f>AD12*AF12</f>
        <v>2.7434487194287254E-6</v>
      </c>
      <c r="AI12" s="1">
        <f>AD12*AD12</f>
        <v>2.7645586321892056E-6</v>
      </c>
      <c r="AJ12" s="5">
        <f>AF12*AF12</f>
        <v>2.7224999999999998E-6</v>
      </c>
      <c r="AK12" s="1" t="s">
        <v>3</v>
      </c>
      <c r="AL12" s="5">
        <f>SUM(AF12:AF15)</f>
        <v>1.6570000000000001E-2</v>
      </c>
      <c r="AM12" s="1" t="s">
        <v>5</v>
      </c>
      <c r="AN12" s="1">
        <f>(AL12*AL14-AL11*AL13)/(4*AL14-AL11*AL11)</f>
        <v>-1.9999999999998826E-5</v>
      </c>
    </row>
    <row r="13" spans="1:40" x14ac:dyDescent="0.3">
      <c r="C13" s="1">
        <f>Q2</f>
        <v>-5.9983162964876409E-3</v>
      </c>
      <c r="G13" s="1">
        <f>G8/P16</f>
        <v>1.5863625798058795E-2</v>
      </c>
      <c r="H13" s="1">
        <f>G13*Q1+Q2</f>
        <v>3.9940016837035124</v>
      </c>
      <c r="I13" s="5">
        <f t="shared" ref="I13:I15" si="22">C3</f>
        <v>1.584E-2</v>
      </c>
      <c r="J13" s="5">
        <f t="shared" ref="J13:J15" si="23">I13</f>
        <v>1.584E-2</v>
      </c>
      <c r="K13" s="5">
        <f t="shared" ref="K13:K15" si="24">G13*I13</f>
        <v>2.5127983264125133E-4</v>
      </c>
      <c r="L13" s="1">
        <f t="shared" ref="L13:L15" si="25">G13*G13</f>
        <v>2.5165462346083653E-4</v>
      </c>
      <c r="M13" s="1">
        <f t="shared" ref="M13:M15" si="26">I13*I13</f>
        <v>2.5090559999999999E-4</v>
      </c>
      <c r="N13" s="1" t="s">
        <v>1</v>
      </c>
      <c r="O13" s="5">
        <f>SUM(K12:K15)</f>
        <v>1.8876921518400063E-3</v>
      </c>
      <c r="Z13" s="1">
        <f>AN2</f>
        <v>1.9629387843419742E-2</v>
      </c>
      <c r="AD13" s="1">
        <f>AD8/AM16</f>
        <v>3.3253923871863337E-3</v>
      </c>
      <c r="AE13" s="1">
        <f>AD13*AN1+AN2</f>
        <v>4.0196293878434197</v>
      </c>
      <c r="AF13" s="5">
        <f t="shared" ref="AF13:AF15" si="27">Z3</f>
        <v>3.32E-3</v>
      </c>
      <c r="AG13" s="5">
        <f t="shared" ref="AG13:AG15" si="28">AF13</f>
        <v>3.32E-3</v>
      </c>
      <c r="AH13" s="5">
        <f t="shared" ref="AH13:AH15" si="29">AD13*AF13</f>
        <v>1.1040302725458627E-5</v>
      </c>
      <c r="AI13" s="1">
        <f t="shared" ref="AI13:AI15" si="30">AD13*AD13</f>
        <v>1.1058234528756822E-5</v>
      </c>
      <c r="AJ13" s="1">
        <f t="shared" ref="AJ13:AJ15" si="31">AF13*AF13</f>
        <v>1.10224E-5</v>
      </c>
      <c r="AK13" s="1" t="s">
        <v>1</v>
      </c>
      <c r="AL13" s="5">
        <f>SUM(AH12:AH15)</f>
        <v>8.2719135631260053E-5</v>
      </c>
    </row>
    <row r="14" spans="1:40" x14ac:dyDescent="0.3">
      <c r="G14" s="1">
        <f>G9/P16</f>
        <v>2.3795438697088195E-2</v>
      </c>
      <c r="H14" s="1">
        <f>G14*Q1+Q2</f>
        <v>5.9940016837035124</v>
      </c>
      <c r="I14" s="5">
        <f t="shared" si="22"/>
        <v>2.3800000000000002E-2</v>
      </c>
      <c r="J14" s="5">
        <f t="shared" si="23"/>
        <v>2.3800000000000002E-2</v>
      </c>
      <c r="K14" s="5">
        <f t="shared" si="24"/>
        <v>5.6633144099069903E-4</v>
      </c>
      <c r="L14" s="1">
        <f t="shared" si="25"/>
        <v>5.6622290278688237E-4</v>
      </c>
      <c r="M14" s="1">
        <f t="shared" si="26"/>
        <v>5.6644000000000009E-4</v>
      </c>
      <c r="N14" s="1" t="s">
        <v>6</v>
      </c>
      <c r="O14" s="1">
        <f>SUM(L12:L15)</f>
        <v>1.8874096759562741E-3</v>
      </c>
      <c r="P14" s="1" t="s">
        <v>18</v>
      </c>
      <c r="Q14" s="1">
        <f>SQRT((((G12-I12)/G12)*((G12-I12)/G12)+((G13-I13)/G13)*((G13-I13)/G13)+((G14-I14)/G14)*((G14-I14)/G14)+((G15-I15)/G15)*((G15-I15)/G15))/12)</f>
        <v>7.9967515130029024E-4</v>
      </c>
      <c r="AD14" s="1">
        <f>AD9/AM16</f>
        <v>4.9880885807795008E-3</v>
      </c>
      <c r="AE14" s="1">
        <f>AD14*AN1+AN2</f>
        <v>6.0196293878434197</v>
      </c>
      <c r="AF14" s="5">
        <f t="shared" si="27"/>
        <v>4.9399999999999999E-3</v>
      </c>
      <c r="AG14" s="5">
        <f t="shared" si="28"/>
        <v>4.9399999999999999E-3</v>
      </c>
      <c r="AH14" s="5">
        <f t="shared" si="29"/>
        <v>2.4641157589050733E-5</v>
      </c>
      <c r="AI14" s="1">
        <f t="shared" si="30"/>
        <v>2.4881027689702854E-5</v>
      </c>
      <c r="AJ14" s="1">
        <f t="shared" si="31"/>
        <v>2.4403599999999998E-5</v>
      </c>
      <c r="AK14" s="1" t="s">
        <v>6</v>
      </c>
      <c r="AL14" s="1">
        <f>SUM(AI12:AI15)</f>
        <v>8.2936758965676175E-5</v>
      </c>
      <c r="AM14" s="1" t="s">
        <v>18</v>
      </c>
      <c r="AN14" s="1">
        <f>SQRT((((AD12-AF12)/AD12)*((AD12-AF12)/AD12)+((AD13-AF13)/AD13)*((AD13-AF13)/AD13)+((AD14-AF14)/AD14)*((AD14-AF14)/AD14)+((AD15-AF15)/AD15)*((AD15-AF15)/AD15))/12)</f>
        <v>3.6032301405497526E-3</v>
      </c>
    </row>
    <row r="15" spans="1:40" x14ac:dyDescent="0.3">
      <c r="G15" s="1">
        <f>G10/P16</f>
        <v>3.1727251596117591E-2</v>
      </c>
      <c r="H15" s="1">
        <f>G15*Q1+Q2</f>
        <v>7.9940016837035124</v>
      </c>
      <c r="I15" s="5">
        <f t="shared" si="22"/>
        <v>3.1739999999999997E-2</v>
      </c>
      <c r="J15" s="5">
        <f t="shared" si="23"/>
        <v>3.1739999999999997E-2</v>
      </c>
      <c r="K15" s="5">
        <f t="shared" si="24"/>
        <v>1.0070229656607723E-3</v>
      </c>
      <c r="L15" s="1">
        <f t="shared" si="25"/>
        <v>1.0066184938433461E-3</v>
      </c>
      <c r="M15" s="1">
        <f t="shared" si="26"/>
        <v>1.0074275999999997E-3</v>
      </c>
      <c r="N15" s="1" t="s">
        <v>7</v>
      </c>
      <c r="O15" s="5">
        <f>SUM(M12:M15)</f>
        <v>1.8879756999999999E-3</v>
      </c>
      <c r="AD15" s="1">
        <f>AD10/AM16</f>
        <v>6.6507847743726674E-3</v>
      </c>
      <c r="AE15" s="1">
        <f>AD15*AN1+AN2</f>
        <v>8.0196293878434197</v>
      </c>
      <c r="AF15" s="5">
        <f t="shared" si="27"/>
        <v>6.6600000000000001E-3</v>
      </c>
      <c r="AG15" s="5">
        <f t="shared" si="28"/>
        <v>6.6600000000000001E-3</v>
      </c>
      <c r="AH15" s="5">
        <f t="shared" si="29"/>
        <v>4.4294226597321967E-5</v>
      </c>
      <c r="AI15" s="1">
        <f t="shared" si="30"/>
        <v>4.423293811502729E-5</v>
      </c>
      <c r="AJ15" s="1">
        <f t="shared" si="31"/>
        <v>4.4355599999999999E-5</v>
      </c>
      <c r="AK15" s="1" t="s">
        <v>7</v>
      </c>
      <c r="AL15" s="5">
        <f>SUM(AJ12:AJ15)</f>
        <v>8.2504099999999988E-5</v>
      </c>
    </row>
    <row r="16" spans="1:40" x14ac:dyDescent="0.3">
      <c r="P16" s="4">
        <f>Q1</f>
        <v>252.14916507230478</v>
      </c>
      <c r="AM16" s="4">
        <f>AN1</f>
        <v>1202.8655672073821</v>
      </c>
    </row>
    <row r="17" spans="1:40" x14ac:dyDescent="0.3">
      <c r="A17" s="1" t="s">
        <v>22</v>
      </c>
      <c r="B17" s="1" t="s">
        <v>0</v>
      </c>
      <c r="C17" s="1" t="s">
        <v>8</v>
      </c>
      <c r="D17" s="1" t="s">
        <v>10</v>
      </c>
      <c r="G17" s="1" t="s">
        <v>11</v>
      </c>
      <c r="H17" s="1" t="s">
        <v>12</v>
      </c>
      <c r="I17" s="1" t="s">
        <v>13</v>
      </c>
      <c r="J17" s="1" t="s">
        <v>11</v>
      </c>
      <c r="K17" s="1" t="s">
        <v>14</v>
      </c>
      <c r="L17" s="1" t="s">
        <v>15</v>
      </c>
      <c r="M17" s="1" t="s">
        <v>16</v>
      </c>
      <c r="N17" s="1" t="s">
        <v>2</v>
      </c>
      <c r="O17" s="1">
        <f>SUM(G18:G21)</f>
        <v>4.9250000000000002E-2</v>
      </c>
      <c r="P17" s="1" t="s">
        <v>4</v>
      </c>
      <c r="Q17" s="1">
        <f>(4*O19-O17*O18)/(4*O20-O17*O17)</f>
        <v>392.13910383733094</v>
      </c>
      <c r="X17" s="1" t="s">
        <v>20</v>
      </c>
      <c r="Y17" s="1" t="s">
        <v>0</v>
      </c>
      <c r="Z17" s="1" t="s">
        <v>8</v>
      </c>
      <c r="AA17" s="1" t="s">
        <v>10</v>
      </c>
      <c r="AD17" s="1" t="s">
        <v>11</v>
      </c>
      <c r="AE17" s="1" t="s">
        <v>12</v>
      </c>
      <c r="AF17" s="1" t="s">
        <v>13</v>
      </c>
      <c r="AG17" s="1" t="s">
        <v>11</v>
      </c>
      <c r="AH17" s="1" t="s">
        <v>14</v>
      </c>
      <c r="AI17" s="1" t="s">
        <v>15</v>
      </c>
      <c r="AJ17" s="1" t="s">
        <v>16</v>
      </c>
      <c r="AK17" s="1" t="s">
        <v>2</v>
      </c>
      <c r="AL17" s="1">
        <f>SUM(AD18:AD21)</f>
        <v>0.15831999999999999</v>
      </c>
      <c r="AM17" s="1" t="s">
        <v>4</v>
      </c>
      <c r="AN17" s="1">
        <f>(4*AL19-AL17*AL18)/(4*AL20-AL17*AL17)</f>
        <v>122.33218743208563</v>
      </c>
    </row>
    <row r="18" spans="1:40" x14ac:dyDescent="0.3">
      <c r="B18" s="2">
        <v>1.9990000000000001</v>
      </c>
      <c r="C18" s="3">
        <v>4.8900000000000002E-3</v>
      </c>
      <c r="D18" s="4"/>
      <c r="G18" s="5">
        <f>C18</f>
        <v>4.8900000000000002E-3</v>
      </c>
      <c r="H18" s="5">
        <f>G18*Q17+Q18</f>
        <v>2.0840975017674119</v>
      </c>
      <c r="I18" s="5">
        <f>B18</f>
        <v>1.9990000000000001</v>
      </c>
      <c r="J18" s="5">
        <f>I18</f>
        <v>1.9990000000000001</v>
      </c>
      <c r="K18" s="5">
        <f>G18*I18</f>
        <v>9.7751100000000018E-3</v>
      </c>
      <c r="L18" s="1">
        <f>G18*G18</f>
        <v>2.3912100000000001E-5</v>
      </c>
      <c r="M18" s="5">
        <f>I18*I18</f>
        <v>3.9960010000000006</v>
      </c>
      <c r="N18" s="1" t="s">
        <v>3</v>
      </c>
      <c r="O18" s="5">
        <f>SUM(I18:I21)</f>
        <v>19.978999999999999</v>
      </c>
      <c r="P18" s="1" t="s">
        <v>5</v>
      </c>
      <c r="Q18" s="1">
        <f>(O18*O20-O17*O19)/(4*O20-O17*O17)</f>
        <v>0.16653728400286344</v>
      </c>
      <c r="Y18" s="2">
        <v>1.9990000000000001</v>
      </c>
      <c r="Z18" s="3">
        <v>1.4919999999999999E-2</v>
      </c>
      <c r="AA18" s="4"/>
      <c r="AD18" s="5">
        <f>Z18</f>
        <v>1.4919999999999999E-2</v>
      </c>
      <c r="AE18" s="5">
        <f>AD18*AN17+AN18</f>
        <v>1.9780382579247677</v>
      </c>
      <c r="AF18" s="5">
        <f>Y18</f>
        <v>1.9990000000000001</v>
      </c>
      <c r="AG18" s="5">
        <f>AF18</f>
        <v>1.9990000000000001</v>
      </c>
      <c r="AH18" s="5">
        <f>AD18*AF18</f>
        <v>2.982508E-2</v>
      </c>
      <c r="AI18" s="1">
        <f>AD18*AD18</f>
        <v>2.2260639999999998E-4</v>
      </c>
      <c r="AJ18" s="5">
        <f>AF18*AF18</f>
        <v>3.9960010000000006</v>
      </c>
      <c r="AK18" s="1" t="s">
        <v>3</v>
      </c>
      <c r="AL18" s="5">
        <f>SUM(AF18:AF21)</f>
        <v>19.978999999999999</v>
      </c>
      <c r="AM18" s="1" t="s">
        <v>5</v>
      </c>
      <c r="AN18" s="1">
        <f>(AL18*AL20-AL17*AL19)/(4*AL20-AL17*AL17)</f>
        <v>0.15284202143805015</v>
      </c>
    </row>
    <row r="19" spans="1:40" x14ac:dyDescent="0.3">
      <c r="B19" s="2">
        <v>3.99</v>
      </c>
      <c r="C19" s="3">
        <v>9.4800000000000006E-3</v>
      </c>
      <c r="D19" s="4"/>
      <c r="G19" s="5">
        <f t="shared" ref="G19:G21" si="32">C19</f>
        <v>9.4800000000000006E-3</v>
      </c>
      <c r="H19" s="5">
        <f>G19*Q17+Q18</f>
        <v>3.884015988380761</v>
      </c>
      <c r="I19" s="5">
        <f t="shared" ref="I19:I21" si="33">B19</f>
        <v>3.99</v>
      </c>
      <c r="J19" s="5">
        <f t="shared" ref="J19:J21" si="34">I19</f>
        <v>3.99</v>
      </c>
      <c r="K19" s="5">
        <f t="shared" ref="K19:K21" si="35">G19*I19</f>
        <v>3.7825200000000003E-2</v>
      </c>
      <c r="L19" s="1">
        <f t="shared" ref="L19:L21" si="36">G19*G19</f>
        <v>8.9870400000000006E-5</v>
      </c>
      <c r="M19" s="1">
        <f t="shared" ref="M19:M21" si="37">I19*I19</f>
        <v>15.920100000000001</v>
      </c>
      <c r="N19" s="1" t="s">
        <v>1</v>
      </c>
      <c r="O19" s="5">
        <f>SUM(K18:K21)</f>
        <v>0.29695261000000001</v>
      </c>
      <c r="Y19" s="2">
        <v>3.99</v>
      </c>
      <c r="Z19" s="3">
        <v>3.1899999999999998E-2</v>
      </c>
      <c r="AA19" s="4"/>
      <c r="AD19" s="5">
        <f t="shared" ref="AD19:AD21" si="38">Z19</f>
        <v>3.1899999999999998E-2</v>
      </c>
      <c r="AE19" s="5">
        <f>AD19*AN17+AN18</f>
        <v>4.0552388005215816</v>
      </c>
      <c r="AF19" s="5">
        <f t="shared" ref="AF19:AF21" si="39">Y19</f>
        <v>3.99</v>
      </c>
      <c r="AG19" s="5">
        <f t="shared" ref="AG19:AG21" si="40">AF19</f>
        <v>3.99</v>
      </c>
      <c r="AH19" s="5">
        <f t="shared" ref="AH19:AH21" si="41">AD19*AF19</f>
        <v>0.12728100000000001</v>
      </c>
      <c r="AI19" s="1">
        <f t="shared" ref="AI19:AI21" si="42">AD19*AD19</f>
        <v>1.01761E-3</v>
      </c>
      <c r="AJ19" s="1">
        <f t="shared" ref="AJ19:AJ21" si="43">AF19*AF19</f>
        <v>15.920100000000001</v>
      </c>
      <c r="AK19" s="1" t="s">
        <v>1</v>
      </c>
      <c r="AL19" s="5">
        <f>SUM(AH18:AH21)</f>
        <v>0.95423407999999998</v>
      </c>
    </row>
    <row r="20" spans="1:40" x14ac:dyDescent="0.3">
      <c r="B20" s="2">
        <v>5.99</v>
      </c>
      <c r="C20" s="3">
        <v>1.477E-2</v>
      </c>
      <c r="D20" s="4"/>
      <c r="G20" s="5">
        <f t="shared" si="32"/>
        <v>1.477E-2</v>
      </c>
      <c r="H20" s="5">
        <f>G20*Q17+Q18</f>
        <v>5.9584318476802416</v>
      </c>
      <c r="I20" s="5">
        <f t="shared" si="33"/>
        <v>5.99</v>
      </c>
      <c r="J20" s="5">
        <f t="shared" si="34"/>
        <v>5.99</v>
      </c>
      <c r="K20" s="5">
        <f t="shared" si="35"/>
        <v>8.8472300000000004E-2</v>
      </c>
      <c r="L20" s="1">
        <f t="shared" si="36"/>
        <v>2.181529E-4</v>
      </c>
      <c r="M20" s="1">
        <f t="shared" si="37"/>
        <v>35.880100000000006</v>
      </c>
      <c r="N20" s="1" t="s">
        <v>6</v>
      </c>
      <c r="O20" s="1">
        <f>SUM(L18:L21)</f>
        <v>7.363475E-4</v>
      </c>
      <c r="Y20" s="2">
        <v>5.99</v>
      </c>
      <c r="Z20" s="3">
        <v>4.7199999999999999E-2</v>
      </c>
      <c r="AA20" s="4"/>
      <c r="AD20" s="5">
        <f t="shared" si="38"/>
        <v>4.7199999999999999E-2</v>
      </c>
      <c r="AE20" s="5">
        <f>AD20*AN17+AN18</f>
        <v>5.9269212682324914</v>
      </c>
      <c r="AF20" s="5">
        <f t="shared" si="39"/>
        <v>5.99</v>
      </c>
      <c r="AG20" s="5">
        <f t="shared" si="40"/>
        <v>5.99</v>
      </c>
      <c r="AH20" s="5">
        <f t="shared" si="41"/>
        <v>0.28272799999999998</v>
      </c>
      <c r="AI20" s="1">
        <f t="shared" si="42"/>
        <v>2.22784E-3</v>
      </c>
      <c r="AJ20" s="1">
        <f t="shared" si="43"/>
        <v>35.880100000000006</v>
      </c>
      <c r="AK20" s="1" t="s">
        <v>6</v>
      </c>
      <c r="AL20" s="1">
        <f>SUM(AI18:AI21)</f>
        <v>7.6025463999999992E-3</v>
      </c>
    </row>
    <row r="21" spans="1:40" x14ac:dyDescent="0.3">
      <c r="B21" s="2">
        <v>8</v>
      </c>
      <c r="C21" s="3">
        <v>2.0109999999999999E-2</v>
      </c>
      <c r="D21" s="1" t="str">
        <f>ROUND(P32,5)&amp;"±"&amp;ROUND(D22,5)</f>
        <v>392.1391±10.52915</v>
      </c>
      <c r="G21" s="5">
        <f t="shared" si="32"/>
        <v>2.0109999999999999E-2</v>
      </c>
      <c r="H21" s="5">
        <f>G21*Q17+Q18</f>
        <v>8.0524546621715878</v>
      </c>
      <c r="I21" s="5">
        <f t="shared" si="33"/>
        <v>8</v>
      </c>
      <c r="J21" s="5">
        <f t="shared" si="34"/>
        <v>8</v>
      </c>
      <c r="K21" s="5">
        <f t="shared" si="35"/>
        <v>0.16088</v>
      </c>
      <c r="L21" s="1">
        <f t="shared" si="36"/>
        <v>4.0441209999999997E-4</v>
      </c>
      <c r="M21" s="1">
        <f t="shared" si="37"/>
        <v>64</v>
      </c>
      <c r="N21" s="1" t="s">
        <v>7</v>
      </c>
      <c r="O21" s="5">
        <f>SUM(M18:M21)</f>
        <v>119.79620100000001</v>
      </c>
      <c r="Y21" s="2">
        <v>8</v>
      </c>
      <c r="Z21" s="3">
        <v>6.4299999999999996E-2</v>
      </c>
      <c r="AA21" s="1" t="str">
        <f>ROUND(AM32,5)&amp;"±"&amp;ROUND(AA22,5)</f>
        <v>122.33219±3.62714</v>
      </c>
      <c r="AD21" s="5">
        <f t="shared" si="38"/>
        <v>6.4299999999999996E-2</v>
      </c>
      <c r="AE21" s="5">
        <f>AD21*AN17+AN18</f>
        <v>8.0188016733211569</v>
      </c>
      <c r="AF21" s="5">
        <f t="shared" si="39"/>
        <v>8</v>
      </c>
      <c r="AG21" s="5">
        <f t="shared" si="40"/>
        <v>8</v>
      </c>
      <c r="AH21" s="5">
        <f t="shared" si="41"/>
        <v>0.51439999999999997</v>
      </c>
      <c r="AI21" s="1">
        <f t="shared" si="42"/>
        <v>4.1344899999999993E-3</v>
      </c>
      <c r="AJ21" s="1">
        <f t="shared" si="43"/>
        <v>64</v>
      </c>
      <c r="AK21" s="1" t="s">
        <v>7</v>
      </c>
      <c r="AL21" s="5">
        <f>SUM(AJ18:AJ21)</f>
        <v>119.79620100000001</v>
      </c>
    </row>
    <row r="22" spans="1:40" ht="0.2" customHeight="1" x14ac:dyDescent="0.3">
      <c r="B22" s="1">
        <f>Q25</f>
        <v>8.7928843285244658E-4</v>
      </c>
      <c r="C22" s="1">
        <f>Q30</f>
        <v>2.5971258934243822E-2</v>
      </c>
      <c r="D22" s="1">
        <f>P32*(B22+C22)</f>
        <v>10.529149582074936</v>
      </c>
      <c r="G22" s="1" t="s">
        <v>11</v>
      </c>
      <c r="H22" s="1" t="s">
        <v>12</v>
      </c>
      <c r="I22" s="1" t="s">
        <v>13</v>
      </c>
      <c r="J22" s="1" t="s">
        <v>11</v>
      </c>
      <c r="K22" s="1" t="s">
        <v>14</v>
      </c>
      <c r="L22" s="1" t="s">
        <v>15</v>
      </c>
      <c r="M22" s="1" t="s">
        <v>16</v>
      </c>
      <c r="N22" s="1" t="s">
        <v>2</v>
      </c>
      <c r="O22" s="1">
        <f>SUM(G23:G26)</f>
        <v>20</v>
      </c>
      <c r="P22" s="1" t="s">
        <v>4</v>
      </c>
      <c r="Q22" s="1">
        <f>(4*O24-O22*O23)/(4*O25-O22*O22)</f>
        <v>1.0001500000000001</v>
      </c>
      <c r="Y22" s="1">
        <f>AN25</f>
        <v>8.7928843285244658E-4</v>
      </c>
      <c r="Z22" s="1">
        <f>AN30</f>
        <v>2.8770648640442077E-2</v>
      </c>
      <c r="AA22" s="1">
        <f>AM32*(Y22+Z22)</f>
        <v>3.6271416593998103</v>
      </c>
      <c r="AD22" s="1" t="s">
        <v>11</v>
      </c>
      <c r="AE22" s="1" t="s">
        <v>12</v>
      </c>
      <c r="AF22" s="1" t="s">
        <v>13</v>
      </c>
      <c r="AG22" s="1" t="s">
        <v>11</v>
      </c>
      <c r="AH22" s="1" t="s">
        <v>14</v>
      </c>
      <c r="AI22" s="1" t="s">
        <v>15</v>
      </c>
      <c r="AJ22" s="1" t="s">
        <v>16</v>
      </c>
      <c r="AK22" s="1" t="s">
        <v>2</v>
      </c>
      <c r="AL22" s="1">
        <f>SUM(AD23:AD26)</f>
        <v>20</v>
      </c>
      <c r="AM22" s="1" t="s">
        <v>4</v>
      </c>
      <c r="AN22" s="1">
        <f>(4*AL24-AL22*AL23)/(4*AL25-AL22*AL22)</f>
        <v>1.0001500000000001</v>
      </c>
    </row>
    <row r="23" spans="1:40" x14ac:dyDescent="0.3">
      <c r="A23" s="1" t="s">
        <v>9</v>
      </c>
      <c r="B23" s="1" t="str">
        <f>ROUND(Q25*100,5)&amp;"%"</f>
        <v>0.08793%</v>
      </c>
      <c r="C23" s="1" t="str">
        <f>ROUND(Q30*100,5)&amp;"%"</f>
        <v>2.59713%</v>
      </c>
      <c r="D23" s="1" t="str">
        <f>ROUND((B22+C22)*100,5)&amp;"%"</f>
        <v>2.68505%</v>
      </c>
      <c r="G23" s="1">
        <f>2</f>
        <v>2</v>
      </c>
      <c r="H23" s="1">
        <f>G23*Q17+Q18</f>
        <v>784.44474495866473</v>
      </c>
      <c r="I23" s="5">
        <f>B18</f>
        <v>1.9990000000000001</v>
      </c>
      <c r="J23" s="5">
        <f>I23</f>
        <v>1.9990000000000001</v>
      </c>
      <c r="K23" s="5">
        <f>G23*I23</f>
        <v>3.9980000000000002</v>
      </c>
      <c r="L23" s="1">
        <f>G23*G23</f>
        <v>4</v>
      </c>
      <c r="M23" s="5">
        <f>I23*I23</f>
        <v>3.9960010000000006</v>
      </c>
      <c r="N23" s="1" t="s">
        <v>3</v>
      </c>
      <c r="O23" s="5">
        <f>SUM(I23:I26)</f>
        <v>19.978999999999999</v>
      </c>
      <c r="P23" s="1" t="s">
        <v>5</v>
      </c>
      <c r="Q23" s="1">
        <f>(O23*O25-O22*O24)/(4*O25-O22*O22)</f>
        <v>-6.0000000000002274E-3</v>
      </c>
      <c r="X23" s="1" t="s">
        <v>24</v>
      </c>
      <c r="AA23" s="1">
        <f>1/(1/P16+1/P32+1/P48)</f>
        <v>120.92170740724363</v>
      </c>
      <c r="AD23" s="1">
        <f>2</f>
        <v>2</v>
      </c>
      <c r="AE23" s="1">
        <f>AD23*AN17+AN18</f>
        <v>244.81721688560933</v>
      </c>
      <c r="AF23" s="5">
        <f>Y18</f>
        <v>1.9990000000000001</v>
      </c>
      <c r="AG23" s="5">
        <f>AF23</f>
        <v>1.9990000000000001</v>
      </c>
      <c r="AH23" s="5">
        <f>AD23*AF23</f>
        <v>3.9980000000000002</v>
      </c>
      <c r="AI23" s="1">
        <f>AD23*AD23</f>
        <v>4</v>
      </c>
      <c r="AJ23" s="5">
        <f>AF23*AF23</f>
        <v>3.9960010000000006</v>
      </c>
      <c r="AK23" s="1" t="s">
        <v>3</v>
      </c>
      <c r="AL23" s="5">
        <f>SUM(AF23:AF26)</f>
        <v>19.978999999999999</v>
      </c>
      <c r="AM23" s="1" t="s">
        <v>5</v>
      </c>
      <c r="AN23" s="1">
        <f>(AL23*AL25-AL22*AL24)/(4*AL25-AL22*AL22)</f>
        <v>-6.0000000000002274E-3</v>
      </c>
    </row>
    <row r="24" spans="1:40" x14ac:dyDescent="0.3">
      <c r="G24" s="1">
        <v>4</v>
      </c>
      <c r="H24" s="1">
        <f>G24*Q17+Q18</f>
        <v>1568.7229526333267</v>
      </c>
      <c r="I24" s="5">
        <f t="shared" ref="I24:I26" si="44">B19</f>
        <v>3.99</v>
      </c>
      <c r="J24" s="5">
        <f t="shared" ref="J24:J26" si="45">I24</f>
        <v>3.99</v>
      </c>
      <c r="K24" s="5">
        <f t="shared" ref="K24:K26" si="46">G24*I24</f>
        <v>15.96</v>
      </c>
      <c r="L24" s="1">
        <f t="shared" ref="L24:L26" si="47">G24*G24</f>
        <v>16</v>
      </c>
      <c r="M24" s="1">
        <f t="shared" ref="M24:M26" si="48">I24*I24</f>
        <v>15.920100000000001</v>
      </c>
      <c r="N24" s="1" t="s">
        <v>1</v>
      </c>
      <c r="O24" s="5">
        <f>SUM(K23:K26)</f>
        <v>119.898</v>
      </c>
      <c r="X24" s="1" t="s">
        <v>25</v>
      </c>
      <c r="AA24" s="1" t="str">
        <f>ROUND(ABS((AA23-AM32)/AA23)*100,5)&amp;"%"</f>
        <v>1.16644%</v>
      </c>
      <c r="AD24" s="1">
        <v>4</v>
      </c>
      <c r="AE24" s="1">
        <f>AD24*AN17+AN18</f>
        <v>489.48159174978059</v>
      </c>
      <c r="AF24" s="5">
        <f t="shared" ref="AF24:AF26" si="49">Y19</f>
        <v>3.99</v>
      </c>
      <c r="AG24" s="5">
        <f t="shared" ref="AG24:AG26" si="50">AF24</f>
        <v>3.99</v>
      </c>
      <c r="AH24" s="5">
        <f t="shared" ref="AH24:AH26" si="51">AD24*AF24</f>
        <v>15.96</v>
      </c>
      <c r="AI24" s="1">
        <f t="shared" ref="AI24:AI26" si="52">AD24*AD24</f>
        <v>16</v>
      </c>
      <c r="AJ24" s="1">
        <f t="shared" ref="AJ24:AJ26" si="53">AF24*AF24</f>
        <v>15.920100000000001</v>
      </c>
      <c r="AK24" s="1" t="s">
        <v>1</v>
      </c>
      <c r="AL24" s="5">
        <f>SUM(AH23:AH26)</f>
        <v>119.898</v>
      </c>
    </row>
    <row r="25" spans="1:40" x14ac:dyDescent="0.3">
      <c r="G25" s="1">
        <v>6</v>
      </c>
      <c r="H25" s="1">
        <f>G25*Q17+Q18</f>
        <v>2353.0011603079888</v>
      </c>
      <c r="I25" s="5">
        <f t="shared" si="44"/>
        <v>5.99</v>
      </c>
      <c r="J25" s="5">
        <f t="shared" si="45"/>
        <v>5.99</v>
      </c>
      <c r="K25" s="5">
        <f t="shared" si="46"/>
        <v>35.94</v>
      </c>
      <c r="L25" s="1">
        <f t="shared" si="47"/>
        <v>36</v>
      </c>
      <c r="M25" s="1">
        <f t="shared" si="48"/>
        <v>35.880100000000006</v>
      </c>
      <c r="N25" s="1" t="s">
        <v>6</v>
      </c>
      <c r="O25" s="1">
        <f>SUM(L23:L26)</f>
        <v>120</v>
      </c>
      <c r="P25" s="1" t="s">
        <v>17</v>
      </c>
      <c r="Q25" s="1">
        <f>SQRT((((G23-I23)/G23)*((G23-I23)/G23)+((G24-I24)/G24)*((G24-I24)/G24)+((G25-I25)/G25)*((G25-I25)/G25)+((G26-I26)/G26)*((G26-I26)/G26))/12)</f>
        <v>8.7928843285244658E-4</v>
      </c>
      <c r="AD25" s="1">
        <v>6</v>
      </c>
      <c r="AE25" s="1">
        <f>AD25*AN17+AN18</f>
        <v>734.14596661395183</v>
      </c>
      <c r="AF25" s="5">
        <f t="shared" si="49"/>
        <v>5.99</v>
      </c>
      <c r="AG25" s="5">
        <f t="shared" si="50"/>
        <v>5.99</v>
      </c>
      <c r="AH25" s="5">
        <f t="shared" si="51"/>
        <v>35.94</v>
      </c>
      <c r="AI25" s="1">
        <f t="shared" si="52"/>
        <v>36</v>
      </c>
      <c r="AJ25" s="1">
        <f t="shared" si="53"/>
        <v>35.880100000000006</v>
      </c>
      <c r="AK25" s="1" t="s">
        <v>6</v>
      </c>
      <c r="AL25" s="1">
        <f>SUM(AI23:AI26)</f>
        <v>120</v>
      </c>
      <c r="AM25" s="1" t="s">
        <v>17</v>
      </c>
      <c r="AN25" s="1">
        <f>SQRT((((AD23-AF23)/AD23)*((AD23-AF23)/AD23)+((AD24-AF24)/AD24)*((AD24-AF24)/AD24)+((AD25-AF25)/AD25)*((AD25-AF25)/AD25)+((AD26-AF26)/AD26)*((AD26-AF26)/AD26))/12)</f>
        <v>8.7928843285244658E-4</v>
      </c>
    </row>
    <row r="26" spans="1:40" x14ac:dyDescent="0.3">
      <c r="G26" s="1">
        <v>8</v>
      </c>
      <c r="H26" s="1">
        <f>G26*Q17+Q18</f>
        <v>3137.2793679826505</v>
      </c>
      <c r="I26" s="5">
        <f t="shared" si="44"/>
        <v>8</v>
      </c>
      <c r="J26" s="5">
        <f t="shared" si="45"/>
        <v>8</v>
      </c>
      <c r="K26" s="5">
        <f t="shared" si="46"/>
        <v>64</v>
      </c>
      <c r="L26" s="1">
        <f t="shared" si="47"/>
        <v>64</v>
      </c>
      <c r="M26" s="1">
        <f t="shared" si="48"/>
        <v>64</v>
      </c>
      <c r="N26" s="1" t="s">
        <v>7</v>
      </c>
      <c r="O26" s="5">
        <f>SUM(M23:M26)</f>
        <v>119.79620100000001</v>
      </c>
      <c r="AD26" s="1">
        <v>8</v>
      </c>
      <c r="AE26" s="1">
        <f>AD26*AN17+AN18</f>
        <v>978.81034147812306</v>
      </c>
      <c r="AF26" s="5">
        <f t="shared" si="49"/>
        <v>8</v>
      </c>
      <c r="AG26" s="5">
        <f t="shared" si="50"/>
        <v>8</v>
      </c>
      <c r="AH26" s="5">
        <f t="shared" si="51"/>
        <v>64</v>
      </c>
      <c r="AI26" s="1">
        <f t="shared" si="52"/>
        <v>64</v>
      </c>
      <c r="AJ26" s="1">
        <f t="shared" si="53"/>
        <v>64</v>
      </c>
      <c r="AK26" s="1" t="s">
        <v>7</v>
      </c>
      <c r="AL26" s="5">
        <f>SUM(AJ23:AJ26)</f>
        <v>119.79620100000001</v>
      </c>
    </row>
    <row r="27" spans="1:40" x14ac:dyDescent="0.3">
      <c r="G27" s="1" t="s">
        <v>11</v>
      </c>
      <c r="H27" s="1" t="s">
        <v>12</v>
      </c>
      <c r="I27" s="1" t="s">
        <v>13</v>
      </c>
      <c r="J27" s="1" t="s">
        <v>11</v>
      </c>
      <c r="K27" s="1" t="s">
        <v>14</v>
      </c>
      <c r="L27" s="1" t="s">
        <v>15</v>
      </c>
      <c r="M27" s="1" t="s">
        <v>16</v>
      </c>
      <c r="N27" s="1" t="s">
        <v>2</v>
      </c>
      <c r="O27" s="1">
        <f>SUM(G28:G31)</f>
        <v>5.1002309650548139E-2</v>
      </c>
      <c r="P27" s="1" t="s">
        <v>4</v>
      </c>
      <c r="Q27" s="1">
        <f>(4*O29-O27*O28)/(4*O30-O27*O27)</f>
        <v>0.99897436702560094</v>
      </c>
      <c r="AD27" s="1" t="s">
        <v>11</v>
      </c>
      <c r="AE27" s="1" t="s">
        <v>12</v>
      </c>
      <c r="AF27" s="1" t="s">
        <v>13</v>
      </c>
      <c r="AG27" s="1" t="s">
        <v>11</v>
      </c>
      <c r="AH27" s="1" t="s">
        <v>14</v>
      </c>
      <c r="AI27" s="1" t="s">
        <v>15</v>
      </c>
      <c r="AJ27" s="1" t="s">
        <v>16</v>
      </c>
      <c r="AK27" s="1" t="s">
        <v>2</v>
      </c>
      <c r="AL27" s="1">
        <f>SUM(AD28:AD31)</f>
        <v>0.1634892698301767</v>
      </c>
      <c r="AM27" s="1" t="s">
        <v>4</v>
      </c>
      <c r="AN27" s="1">
        <f>(4*AL29-AL27*AL28)/(4*AL30-AL27*AL27)</f>
        <v>0.99969863569500383</v>
      </c>
    </row>
    <row r="28" spans="1:40" x14ac:dyDescent="0.3">
      <c r="B28" s="1">
        <f>Q17</f>
        <v>392.13910383733094</v>
      </c>
      <c r="G28" s="1">
        <f>G23/P32</f>
        <v>5.1002309650548137E-3</v>
      </c>
      <c r="H28" s="1">
        <f>G28*Q17+Q18</f>
        <v>2.1665372840028634</v>
      </c>
      <c r="I28" s="5">
        <f>C18</f>
        <v>4.8900000000000002E-3</v>
      </c>
      <c r="J28" s="5">
        <f>I28</f>
        <v>4.8900000000000002E-3</v>
      </c>
      <c r="K28" s="5">
        <f>G28*I28</f>
        <v>2.494012941911804E-5</v>
      </c>
      <c r="L28" s="1">
        <f>G28*G28</f>
        <v>2.6012355896903956E-5</v>
      </c>
      <c r="M28" s="5">
        <f>I28*I28</f>
        <v>2.3912100000000001E-5</v>
      </c>
      <c r="N28" s="1" t="s">
        <v>3</v>
      </c>
      <c r="O28" s="5">
        <f>SUM(I28:I31)</f>
        <v>4.9250000000000002E-2</v>
      </c>
      <c r="P28" s="1" t="s">
        <v>5</v>
      </c>
      <c r="Q28" s="1">
        <f>(O28*O30-O27*O29)/(4*O30-O27*O27)</f>
        <v>-4.250000000000042E-4</v>
      </c>
      <c r="Y28" s="1">
        <f>AN17</f>
        <v>122.33218743208563</v>
      </c>
      <c r="AD28" s="1">
        <f>AD23/AM32</f>
        <v>1.634892698301767E-2</v>
      </c>
      <c r="AE28" s="1">
        <f>AD28*AN17+AN18</f>
        <v>2.1528420214380501</v>
      </c>
      <c r="AF28" s="5">
        <f>Z18</f>
        <v>1.4919999999999999E-2</v>
      </c>
      <c r="AG28" s="5">
        <f>AF28</f>
        <v>1.4919999999999999E-2</v>
      </c>
      <c r="AH28" s="5">
        <f>AD28*AF28</f>
        <v>2.4392599058662364E-4</v>
      </c>
      <c r="AI28" s="1">
        <f>AD28*AD28</f>
        <v>2.6728741349604329E-4</v>
      </c>
      <c r="AJ28" s="5">
        <f>AF28*AF28</f>
        <v>2.2260639999999998E-4</v>
      </c>
      <c r="AK28" s="1" t="s">
        <v>3</v>
      </c>
      <c r="AL28" s="5">
        <f>SUM(AF28:AF31)</f>
        <v>0.15831999999999999</v>
      </c>
      <c r="AM28" s="1" t="s">
        <v>5</v>
      </c>
      <c r="AN28" s="1">
        <f>(AL28*AL30-AL27*AL29)/(4*AL30-AL27*AL27)</f>
        <v>-1.2799999999999645E-3</v>
      </c>
    </row>
    <row r="29" spans="1:40" x14ac:dyDescent="0.3">
      <c r="C29" s="1">
        <f>Q18</f>
        <v>0.16653728400286344</v>
      </c>
      <c r="G29" s="1">
        <f>G24/P32</f>
        <v>1.0200461930109627E-2</v>
      </c>
      <c r="H29" s="1">
        <f>G29*Q17+Q18</f>
        <v>4.1665372840028638</v>
      </c>
      <c r="I29" s="5">
        <f t="shared" ref="I29:I31" si="54">C19</f>
        <v>9.4800000000000006E-3</v>
      </c>
      <c r="J29" s="5">
        <f t="shared" ref="J29:J31" si="55">I29</f>
        <v>9.4800000000000006E-3</v>
      </c>
      <c r="K29" s="5">
        <f t="shared" ref="K29:K31" si="56">G29*I29</f>
        <v>9.6700379097439278E-5</v>
      </c>
      <c r="L29" s="1">
        <f t="shared" ref="L29:L31" si="57">G29*G29</f>
        <v>1.0404942358761582E-4</v>
      </c>
      <c r="M29" s="1">
        <f t="shared" ref="M29:M31" si="58">I29*I29</f>
        <v>8.9870400000000006E-5</v>
      </c>
      <c r="N29" s="1" t="s">
        <v>1</v>
      </c>
      <c r="O29" s="5">
        <f>SUM(K28:K31)</f>
        <v>7.5789432140714532E-4</v>
      </c>
      <c r="Z29" s="1">
        <f>AN18</f>
        <v>0.15284202143805015</v>
      </c>
      <c r="AD29" s="1">
        <f>AD24/AM32</f>
        <v>3.2697853966035341E-2</v>
      </c>
      <c r="AE29" s="1">
        <f>AD29*AN17+AN18</f>
        <v>4.1528420214380501</v>
      </c>
      <c r="AF29" s="5">
        <f t="shared" ref="AF29:AF31" si="59">Z19</f>
        <v>3.1899999999999998E-2</v>
      </c>
      <c r="AG29" s="5">
        <f t="shared" ref="AG29:AG31" si="60">AF29</f>
        <v>3.1899999999999998E-2</v>
      </c>
      <c r="AH29" s="5">
        <f t="shared" ref="AH29:AH31" si="61">AD29*AF29</f>
        <v>1.0430615415165272E-3</v>
      </c>
      <c r="AI29" s="1">
        <f t="shared" ref="AI29:AI31" si="62">AD29*AD29</f>
        <v>1.0691496539841732E-3</v>
      </c>
      <c r="AJ29" s="1">
        <f t="shared" ref="AJ29:AJ31" si="63">AF29*AF29</f>
        <v>1.01761E-3</v>
      </c>
      <c r="AK29" s="1" t="s">
        <v>1</v>
      </c>
      <c r="AL29" s="5">
        <f>SUM(AH28:AH31)</f>
        <v>7.8069396129305975E-3</v>
      </c>
    </row>
    <row r="30" spans="1:40" x14ac:dyDescent="0.3">
      <c r="G30" s="1">
        <f>G25/P32</f>
        <v>1.530069289516444E-2</v>
      </c>
      <c r="H30" s="1">
        <f>G30*Q17+Q18</f>
        <v>6.1665372840028638</v>
      </c>
      <c r="I30" s="5">
        <f t="shared" si="54"/>
        <v>1.477E-2</v>
      </c>
      <c r="J30" s="5">
        <f t="shared" si="55"/>
        <v>1.477E-2</v>
      </c>
      <c r="K30" s="5">
        <f t="shared" si="56"/>
        <v>2.2599123406157878E-4</v>
      </c>
      <c r="L30" s="1">
        <f t="shared" si="57"/>
        <v>2.3411120307213559E-4</v>
      </c>
      <c r="M30" s="1">
        <f t="shared" si="58"/>
        <v>2.181529E-4</v>
      </c>
      <c r="N30" s="1" t="s">
        <v>6</v>
      </c>
      <c r="O30" s="1">
        <f>SUM(L28:L31)</f>
        <v>7.8037067690711864E-4</v>
      </c>
      <c r="P30" s="1" t="s">
        <v>18</v>
      </c>
      <c r="Q30" s="1">
        <f>SQRT((((G28-I28)/G28)*((G28-I28)/G28)+((G29-I29)/G29)*((G29-I29)/G29)+((G30-I30)/G30)*((G30-I30)/G30)+((G31-I31)/G31)*((G31-I31)/G31))/12)</f>
        <v>2.5971258934243822E-2</v>
      </c>
      <c r="AD30" s="1">
        <f>AD25/AM32</f>
        <v>4.9046780949053015E-2</v>
      </c>
      <c r="AE30" s="1">
        <f>AD30*AN17+AN18</f>
        <v>6.1528420214380501</v>
      </c>
      <c r="AF30" s="5">
        <f t="shared" si="59"/>
        <v>4.7199999999999999E-2</v>
      </c>
      <c r="AG30" s="5">
        <f t="shared" si="60"/>
        <v>4.7199999999999999E-2</v>
      </c>
      <c r="AH30" s="5">
        <f t="shared" si="61"/>
        <v>2.3150080607953023E-3</v>
      </c>
      <c r="AI30" s="1">
        <f t="shared" si="62"/>
        <v>2.4055867214643899E-3</v>
      </c>
      <c r="AJ30" s="1">
        <f t="shared" si="63"/>
        <v>2.22784E-3</v>
      </c>
      <c r="AK30" s="1" t="s">
        <v>6</v>
      </c>
      <c r="AL30" s="1">
        <f>SUM(AI28:AI31)</f>
        <v>8.0186224048812982E-3</v>
      </c>
      <c r="AM30" s="1" t="s">
        <v>18</v>
      </c>
      <c r="AN30" s="1">
        <f>SQRT((((AD28-AF28)/AD28)*((AD28-AF28)/AD28)+((AD29-AF29)/AD29)*((AD29-AF29)/AD29)+((AD30-AF30)/AD30)*((AD30-AF30)/AD30)+((AD31-AF31)/AD31)*((AD31-AF31)/AD31))/12)</f>
        <v>2.8770648640442077E-2</v>
      </c>
    </row>
    <row r="31" spans="1:40" x14ac:dyDescent="0.3">
      <c r="G31" s="1">
        <f>G26/P32</f>
        <v>2.0400923860219255E-2</v>
      </c>
      <c r="H31" s="1">
        <f>G31*Q17+Q18</f>
        <v>8.1665372840028638</v>
      </c>
      <c r="I31" s="5">
        <f t="shared" si="54"/>
        <v>2.0109999999999999E-2</v>
      </c>
      <c r="J31" s="5">
        <f t="shared" si="55"/>
        <v>2.0109999999999999E-2</v>
      </c>
      <c r="K31" s="5">
        <f t="shared" si="56"/>
        <v>4.1026257882900919E-4</v>
      </c>
      <c r="L31" s="1">
        <f t="shared" si="57"/>
        <v>4.1619769435046329E-4</v>
      </c>
      <c r="M31" s="1">
        <f t="shared" si="58"/>
        <v>4.0441209999999997E-4</v>
      </c>
      <c r="N31" s="1" t="s">
        <v>7</v>
      </c>
      <c r="O31" s="5">
        <f>SUM(M28:M31)</f>
        <v>7.363475E-4</v>
      </c>
      <c r="AD31" s="1">
        <f>AD26/AM32</f>
        <v>6.5395707932070682E-2</v>
      </c>
      <c r="AE31" s="1">
        <f>AD31*AN17+AN18</f>
        <v>8.152842021438051</v>
      </c>
      <c r="AF31" s="5">
        <f t="shared" si="59"/>
        <v>6.4299999999999996E-2</v>
      </c>
      <c r="AG31" s="5">
        <f t="shared" si="60"/>
        <v>6.4299999999999996E-2</v>
      </c>
      <c r="AH31" s="5">
        <f t="shared" si="61"/>
        <v>4.2049440200321447E-3</v>
      </c>
      <c r="AI31" s="1">
        <f t="shared" si="62"/>
        <v>4.2765986159366927E-3</v>
      </c>
      <c r="AJ31" s="1">
        <f t="shared" si="63"/>
        <v>4.1344899999999993E-3</v>
      </c>
      <c r="AK31" s="1" t="s">
        <v>7</v>
      </c>
      <c r="AL31" s="5">
        <f>SUM(AJ28:AJ31)</f>
        <v>7.6025463999999992E-3</v>
      </c>
    </row>
    <row r="32" spans="1:40" x14ac:dyDescent="0.3">
      <c r="P32" s="4">
        <f>Q17</f>
        <v>392.13910383733094</v>
      </c>
      <c r="X32" s="1" t="s">
        <v>26</v>
      </c>
      <c r="Y32" s="6">
        <v>2000</v>
      </c>
      <c r="AM32" s="4">
        <f>AN17</f>
        <v>122.33218743208563</v>
      </c>
    </row>
    <row r="33" spans="1:41" x14ac:dyDescent="0.3">
      <c r="A33" s="1" t="s">
        <v>23</v>
      </c>
      <c r="B33" s="1" t="s">
        <v>0</v>
      </c>
      <c r="C33" s="1" t="s">
        <v>8</v>
      </c>
      <c r="D33" s="1" t="s">
        <v>10</v>
      </c>
      <c r="G33" s="1" t="s">
        <v>11</v>
      </c>
      <c r="H33" s="1" t="s">
        <v>12</v>
      </c>
      <c r="I33" s="1" t="s">
        <v>13</v>
      </c>
      <c r="J33" s="1" t="s">
        <v>11</v>
      </c>
      <c r="K33" s="1" t="s">
        <v>14</v>
      </c>
      <c r="L33" s="1" t="s">
        <v>15</v>
      </c>
      <c r="M33" s="1" t="s">
        <v>16</v>
      </c>
      <c r="N33" s="1" t="s">
        <v>2</v>
      </c>
      <c r="O33" s="1">
        <f>SUM(G34:G37)</f>
        <v>3.5020000000000003E-2</v>
      </c>
      <c r="P33" s="1" t="s">
        <v>4</v>
      </c>
      <c r="Q33" s="1">
        <f>(4*O35-O33*O34)/(4*O36-O33*O33)</f>
        <v>570.19309995140884</v>
      </c>
      <c r="X33" s="1" t="s">
        <v>21</v>
      </c>
      <c r="Y33" s="1" t="s">
        <v>22</v>
      </c>
      <c r="Z33" s="1" t="s">
        <v>27</v>
      </c>
      <c r="AA33" s="1" t="s">
        <v>28</v>
      </c>
      <c r="AO33" s="1" t="s">
        <v>29</v>
      </c>
    </row>
    <row r="34" spans="1:41" x14ac:dyDescent="0.3">
      <c r="B34" s="2">
        <v>1.9990000000000001</v>
      </c>
      <c r="C34" s="3">
        <v>3.5200000000000001E-3</v>
      </c>
      <c r="D34" s="4"/>
      <c r="G34" s="5">
        <f>C34</f>
        <v>3.5200000000000001E-3</v>
      </c>
      <c r="H34" s="5">
        <f>G34*Q33+Q34</f>
        <v>2.0097891217543769</v>
      </c>
      <c r="I34" s="5">
        <f>B34</f>
        <v>1.9990000000000001</v>
      </c>
      <c r="J34" s="5">
        <f>I34</f>
        <v>1.9990000000000001</v>
      </c>
      <c r="K34" s="5">
        <f>G34*I34</f>
        <v>7.0364800000000003E-3</v>
      </c>
      <c r="L34" s="1">
        <f>G34*G34</f>
        <v>1.2390400000000001E-5</v>
      </c>
      <c r="M34" s="5">
        <f>I34*I34</f>
        <v>3.9960010000000006</v>
      </c>
      <c r="N34" s="1" t="s">
        <v>3</v>
      </c>
      <c r="O34" s="5">
        <f>SUM(I34:I37)</f>
        <v>19.978999999999999</v>
      </c>
      <c r="P34" s="1" t="s">
        <v>5</v>
      </c>
      <c r="Q34" s="1">
        <f>(O34*O36-O33*O35)/(4*O36-O33*O33)</f>
        <v>2.7094099254175198E-3</v>
      </c>
      <c r="X34" s="6">
        <v>2616</v>
      </c>
      <c r="Y34" s="6">
        <v>2517</v>
      </c>
      <c r="Z34" s="1">
        <f>Y34*Y32/X34</f>
        <v>1924.3119266055046</v>
      </c>
      <c r="AA34" s="6">
        <v>2000</v>
      </c>
      <c r="AO34" s="1" t="str">
        <f>ROUND(ABS(AA34-Z34)/Z34*100,5)&amp;"%"</f>
        <v>3.93325%</v>
      </c>
    </row>
    <row r="35" spans="1:41" x14ac:dyDescent="0.3">
      <c r="B35" s="2">
        <v>3.99</v>
      </c>
      <c r="C35" s="3">
        <v>6.96E-3</v>
      </c>
      <c r="D35" s="4"/>
      <c r="G35" s="5">
        <f t="shared" ref="G35:G37" si="64">C35</f>
        <v>6.96E-3</v>
      </c>
      <c r="H35" s="5">
        <f>G35*Q33+Q34</f>
        <v>3.971253385587223</v>
      </c>
      <c r="I35" s="5">
        <f t="shared" ref="I35:I37" si="65">B35</f>
        <v>3.99</v>
      </c>
      <c r="J35" s="5">
        <f t="shared" ref="J35:J37" si="66">I35</f>
        <v>3.99</v>
      </c>
      <c r="K35" s="5">
        <f t="shared" ref="K35:K37" si="67">G35*I35</f>
        <v>2.7770400000000001E-2</v>
      </c>
      <c r="L35" s="1">
        <f t="shared" ref="L35:L37" si="68">G35*G35</f>
        <v>4.8441600000000001E-5</v>
      </c>
      <c r="M35" s="1">
        <f t="shared" ref="M35:M37" si="69">I35*I35</f>
        <v>15.920100000000001</v>
      </c>
      <c r="N35" s="1" t="s">
        <v>1</v>
      </c>
      <c r="O35" s="5">
        <f>SUM(K34:K37)</f>
        <v>0.21000178000000003</v>
      </c>
      <c r="X35" s="6">
        <v>1776</v>
      </c>
      <c r="Y35" s="6">
        <v>3360</v>
      </c>
      <c r="Z35" s="1">
        <f>Y35*Y32/X35</f>
        <v>3783.7837837837837</v>
      </c>
      <c r="AA35" s="6">
        <v>3990</v>
      </c>
      <c r="AO35" s="1" t="str">
        <f>ROUND(ABS(AA35-Z35)/Z35*100,5)&amp;"%"</f>
        <v>5.45%</v>
      </c>
    </row>
    <row r="36" spans="1:41" x14ac:dyDescent="0.3">
      <c r="B36" s="2">
        <v>5.99</v>
      </c>
      <c r="C36" s="3">
        <v>1.051E-2</v>
      </c>
      <c r="D36" s="4"/>
      <c r="G36" s="5">
        <f t="shared" si="64"/>
        <v>1.051E-2</v>
      </c>
      <c r="H36" s="5">
        <f>G36*Q33+Q34</f>
        <v>5.9954388904147242</v>
      </c>
      <c r="I36" s="5">
        <f t="shared" si="65"/>
        <v>5.99</v>
      </c>
      <c r="J36" s="5">
        <f t="shared" si="66"/>
        <v>5.99</v>
      </c>
      <c r="K36" s="5">
        <f t="shared" si="67"/>
        <v>6.2954900000000008E-2</v>
      </c>
      <c r="L36" s="1">
        <f t="shared" si="68"/>
        <v>1.104601E-4</v>
      </c>
      <c r="M36" s="1">
        <f t="shared" si="69"/>
        <v>35.880100000000006</v>
      </c>
      <c r="N36" s="1" t="s">
        <v>6</v>
      </c>
      <c r="O36" s="1">
        <f>SUM(L34:L37)</f>
        <v>3.6813300000000003E-4</v>
      </c>
    </row>
    <row r="37" spans="1:41" x14ac:dyDescent="0.3">
      <c r="B37" s="2">
        <v>8</v>
      </c>
      <c r="C37" s="3">
        <v>1.4030000000000001E-2</v>
      </c>
      <c r="D37" s="1" t="str">
        <f>ROUND(P48,5)&amp;"±"&amp;ROUND(D38,5)</f>
        <v>570.1931±1.93483</v>
      </c>
      <c r="G37" s="5">
        <f t="shared" si="64"/>
        <v>1.4030000000000001E-2</v>
      </c>
      <c r="H37" s="5">
        <f>G37*Q33+Q34</f>
        <v>8.0025186022436845</v>
      </c>
      <c r="I37" s="5">
        <f t="shared" si="65"/>
        <v>8</v>
      </c>
      <c r="J37" s="5">
        <f t="shared" si="66"/>
        <v>8</v>
      </c>
      <c r="K37" s="5">
        <f t="shared" si="67"/>
        <v>0.11224000000000001</v>
      </c>
      <c r="L37" s="1">
        <f t="shared" si="68"/>
        <v>1.9684090000000003E-4</v>
      </c>
      <c r="M37" s="1">
        <f t="shared" si="69"/>
        <v>64</v>
      </c>
      <c r="N37" s="1" t="s">
        <v>7</v>
      </c>
      <c r="O37" s="5">
        <f>SUM(M34:M37)</f>
        <v>119.79620100000001</v>
      </c>
    </row>
    <row r="38" spans="1:41" ht="0.75" customHeight="1" x14ac:dyDescent="0.3">
      <c r="B38" s="1">
        <f>Q41</f>
        <v>8.7928843285244658E-4</v>
      </c>
      <c r="C38" s="1">
        <f>Q46</f>
        <v>2.513995598057036E-3</v>
      </c>
      <c r="D38" s="1">
        <f>P48*(B38+C38)</f>
        <v>1.93482714059989</v>
      </c>
      <c r="G38" s="1" t="s">
        <v>11</v>
      </c>
      <c r="H38" s="1" t="s">
        <v>12</v>
      </c>
      <c r="I38" s="1" t="s">
        <v>13</v>
      </c>
      <c r="J38" s="1" t="s">
        <v>11</v>
      </c>
      <c r="K38" s="1" t="s">
        <v>14</v>
      </c>
      <c r="L38" s="1" t="s">
        <v>15</v>
      </c>
      <c r="M38" s="1" t="s">
        <v>16</v>
      </c>
      <c r="N38" s="1" t="s">
        <v>2</v>
      </c>
      <c r="O38" s="1">
        <f>SUM(G39:G42)</f>
        <v>20</v>
      </c>
      <c r="P38" s="1" t="s">
        <v>4</v>
      </c>
      <c r="Q38" s="1">
        <f>(4*O40-O38*O39)/(4*O41-O38*O38)</f>
        <v>1.0001500000000001</v>
      </c>
    </row>
    <row r="39" spans="1:41" x14ac:dyDescent="0.3">
      <c r="A39" s="1" t="s">
        <v>9</v>
      </c>
      <c r="B39" s="1" t="str">
        <f>ROUND(Q41*100,5)&amp;"%"</f>
        <v>0.08793%</v>
      </c>
      <c r="C39" s="1" t="str">
        <f>ROUND(Q46*100,5)&amp;"%"</f>
        <v>0.2514%</v>
      </c>
      <c r="D39" s="1" t="str">
        <f>ROUND((B38+C38)*100,5)&amp;"%"</f>
        <v>0.33933%</v>
      </c>
      <c r="G39" s="1">
        <f>2</f>
        <v>2</v>
      </c>
      <c r="H39" s="1">
        <f>G39*Q33+Q34</f>
        <v>1140.3889093127432</v>
      </c>
      <c r="I39" s="5">
        <f>B34</f>
        <v>1.9990000000000001</v>
      </c>
      <c r="J39" s="5">
        <f>I39</f>
        <v>1.9990000000000001</v>
      </c>
      <c r="K39" s="5">
        <f>G39*I39</f>
        <v>3.9980000000000002</v>
      </c>
      <c r="L39" s="1">
        <f>G39*G39</f>
        <v>4</v>
      </c>
      <c r="M39" s="5">
        <f>I39*I39</f>
        <v>3.9960010000000006</v>
      </c>
      <c r="N39" s="1" t="s">
        <v>3</v>
      </c>
      <c r="O39" s="5">
        <f>SUM(I39:I42)</f>
        <v>19.978999999999999</v>
      </c>
      <c r="P39" s="1" t="s">
        <v>5</v>
      </c>
      <c r="Q39" s="1">
        <f>(O39*O41-O38*O40)/(4*O41-O38*O38)</f>
        <v>-6.0000000000002274E-3</v>
      </c>
    </row>
    <row r="40" spans="1:41" x14ac:dyDescent="0.3">
      <c r="G40" s="1">
        <v>4</v>
      </c>
      <c r="H40" s="1">
        <f>G40*Q33+Q34</f>
        <v>2280.7751092155609</v>
      </c>
      <c r="I40" s="5">
        <f t="shared" ref="I40:I42" si="70">B35</f>
        <v>3.99</v>
      </c>
      <c r="J40" s="5">
        <f t="shared" ref="J40:J42" si="71">I40</f>
        <v>3.99</v>
      </c>
      <c r="K40" s="5">
        <f t="shared" ref="K40:K42" si="72">G40*I40</f>
        <v>15.96</v>
      </c>
      <c r="L40" s="1">
        <f t="shared" ref="L40:L42" si="73">G40*G40</f>
        <v>16</v>
      </c>
      <c r="M40" s="1">
        <f t="shared" ref="M40:M42" si="74">I40*I40</f>
        <v>15.920100000000001</v>
      </c>
      <c r="N40" s="1" t="s">
        <v>1</v>
      </c>
      <c r="O40" s="5">
        <f>SUM(K39:K42)</f>
        <v>119.898</v>
      </c>
    </row>
    <row r="41" spans="1:41" x14ac:dyDescent="0.3">
      <c r="G41" s="1">
        <v>6</v>
      </c>
      <c r="H41" s="1">
        <f>G41*Q33+Q34</f>
        <v>3421.1613091183785</v>
      </c>
      <c r="I41" s="5">
        <f t="shared" si="70"/>
        <v>5.99</v>
      </c>
      <c r="J41" s="5">
        <f t="shared" si="71"/>
        <v>5.99</v>
      </c>
      <c r="K41" s="5">
        <f t="shared" si="72"/>
        <v>35.94</v>
      </c>
      <c r="L41" s="1">
        <f t="shared" si="73"/>
        <v>36</v>
      </c>
      <c r="M41" s="1">
        <f t="shared" si="74"/>
        <v>35.880100000000006</v>
      </c>
      <c r="N41" s="1" t="s">
        <v>6</v>
      </c>
      <c r="O41" s="1">
        <f>SUM(L39:L42)</f>
        <v>120</v>
      </c>
      <c r="P41" s="1" t="s">
        <v>17</v>
      </c>
      <c r="Q41" s="1">
        <f>SQRT((((G39-I39)/G39)*((G39-I39)/G39)+((G40-I40)/G40)*((G40-I40)/G40)+((G41-I41)/G41)*((G41-I41)/G41)+((G42-I42)/G42)*((G42-I42)/G42))/12)</f>
        <v>8.7928843285244658E-4</v>
      </c>
    </row>
    <row r="42" spans="1:41" x14ac:dyDescent="0.3">
      <c r="G42" s="1">
        <v>8</v>
      </c>
      <c r="H42" s="1">
        <f>G42*Q33+Q34</f>
        <v>4561.5475090211958</v>
      </c>
      <c r="I42" s="5">
        <f t="shared" si="70"/>
        <v>8</v>
      </c>
      <c r="J42" s="5">
        <f t="shared" si="71"/>
        <v>8</v>
      </c>
      <c r="K42" s="5">
        <f t="shared" si="72"/>
        <v>64</v>
      </c>
      <c r="L42" s="1">
        <f t="shared" si="73"/>
        <v>64</v>
      </c>
      <c r="M42" s="1">
        <f t="shared" si="74"/>
        <v>64</v>
      </c>
      <c r="N42" s="1" t="s">
        <v>7</v>
      </c>
      <c r="O42" s="5">
        <f>SUM(M39:M42)</f>
        <v>119.79620100000001</v>
      </c>
    </row>
    <row r="43" spans="1:41" x14ac:dyDescent="0.3">
      <c r="G43" s="1" t="s">
        <v>11</v>
      </c>
      <c r="H43" s="1" t="s">
        <v>12</v>
      </c>
      <c r="I43" s="1" t="s">
        <v>13</v>
      </c>
      <c r="J43" s="1" t="s">
        <v>11</v>
      </c>
      <c r="K43" s="1" t="s">
        <v>14</v>
      </c>
      <c r="L43" s="1" t="s">
        <v>15</v>
      </c>
      <c r="M43" s="1" t="s">
        <v>16</v>
      </c>
      <c r="N43" s="1" t="s">
        <v>2</v>
      </c>
      <c r="O43" s="1">
        <f>SUM(G44:G47)</f>
        <v>3.5075836592383135E-2</v>
      </c>
      <c r="P43" s="1" t="s">
        <v>4</v>
      </c>
      <c r="Q43" s="1">
        <f>(4*O45-O43*O44)/(4*O46-O43*O43)</f>
        <v>1.00011869731477</v>
      </c>
    </row>
    <row r="44" spans="1:41" x14ac:dyDescent="0.3">
      <c r="B44" s="1">
        <f>Q33</f>
        <v>570.19309995140884</v>
      </c>
      <c r="G44" s="1">
        <f>G39/P48</f>
        <v>3.5075836592383136E-3</v>
      </c>
      <c r="H44" s="1">
        <f>G44*Q33+Q34</f>
        <v>2.0027094099254175</v>
      </c>
      <c r="I44" s="5">
        <f>C34</f>
        <v>3.5200000000000001E-3</v>
      </c>
      <c r="J44" s="5">
        <f>I44</f>
        <v>3.5200000000000001E-3</v>
      </c>
      <c r="K44" s="5">
        <f>G44*I44</f>
        <v>1.2346694480518864E-5</v>
      </c>
      <c r="L44" s="1">
        <f>G44*G44</f>
        <v>1.2303143126555638E-5</v>
      </c>
      <c r="M44" s="5">
        <f>I44*I44</f>
        <v>1.2390400000000001E-5</v>
      </c>
      <c r="N44" s="1" t="s">
        <v>3</v>
      </c>
      <c r="O44" s="5">
        <f>SUM(I44:I47)</f>
        <v>3.5020000000000003E-2</v>
      </c>
      <c r="P44" s="1" t="s">
        <v>5</v>
      </c>
      <c r="Q44" s="1">
        <f>(O44*O46-O43*O45)/(4*O46-O43*O43)</f>
        <v>-1.4999999999994562E-5</v>
      </c>
    </row>
    <row r="45" spans="1:41" x14ac:dyDescent="0.3">
      <c r="C45" s="1">
        <f>Q34</f>
        <v>2.7094099254175198E-3</v>
      </c>
      <c r="G45" s="1">
        <f>G40/P48</f>
        <v>7.0151673184766271E-3</v>
      </c>
      <c r="H45" s="1">
        <f>G45*Q33+Q34</f>
        <v>4.0027094099254175</v>
      </c>
      <c r="I45" s="5">
        <f t="shared" ref="I45:I47" si="75">C35</f>
        <v>6.96E-3</v>
      </c>
      <c r="J45" s="5">
        <f t="shared" ref="J45:J47" si="76">I45</f>
        <v>6.96E-3</v>
      </c>
      <c r="K45" s="5">
        <f t="shared" ref="K45:K47" si="77">G45*I45</f>
        <v>4.8825564536597327E-5</v>
      </c>
      <c r="L45" s="1">
        <f t="shared" ref="L45:L47" si="78">G45*G45</f>
        <v>4.9212572506222553E-5</v>
      </c>
      <c r="M45" s="1">
        <f t="shared" ref="M45:M47" si="79">I45*I45</f>
        <v>4.8441600000000001E-5</v>
      </c>
      <c r="N45" s="1" t="s">
        <v>1</v>
      </c>
      <c r="O45" s="5">
        <f>SUM(K44:K47)</f>
        <v>3.6861196674935431E-4</v>
      </c>
    </row>
    <row r="46" spans="1:41" x14ac:dyDescent="0.3">
      <c r="G46" s="1">
        <f>G41/P48</f>
        <v>1.0522750977714939E-2</v>
      </c>
      <c r="H46" s="1">
        <f>G46*Q33+Q34</f>
        <v>6.0027094099254166</v>
      </c>
      <c r="I46" s="5">
        <f t="shared" si="75"/>
        <v>1.051E-2</v>
      </c>
      <c r="J46" s="5">
        <f t="shared" si="76"/>
        <v>1.051E-2</v>
      </c>
      <c r="K46" s="5">
        <f t="shared" si="77"/>
        <v>1.1059411277578401E-4</v>
      </c>
      <c r="L46" s="1">
        <f t="shared" si="78"/>
        <v>1.1072828813900071E-4</v>
      </c>
      <c r="M46" s="1">
        <f t="shared" si="79"/>
        <v>1.104601E-4</v>
      </c>
      <c r="N46" s="1" t="s">
        <v>6</v>
      </c>
      <c r="O46" s="1">
        <f>SUM(L44:L47)</f>
        <v>3.6909429379666911E-4</v>
      </c>
      <c r="P46" s="1" t="s">
        <v>18</v>
      </c>
      <c r="Q46" s="1">
        <f>SQRT((((G44-I44)/G44)*((G44-I44)/G44)+((G45-I45)/G45)*((G45-I45)/G45)+((G46-I46)/G46)*((G46-I46)/G46)+((G47-I47)/G47)*((G47-I47)/G47))/12)</f>
        <v>2.513995598057036E-3</v>
      </c>
    </row>
    <row r="47" spans="1:41" x14ac:dyDescent="0.3">
      <c r="G47" s="1">
        <f>G42/P48</f>
        <v>1.4030334636953254E-2</v>
      </c>
      <c r="H47" s="1">
        <f>G47*Q33+Q34</f>
        <v>8.0027094099254175</v>
      </c>
      <c r="I47" s="5">
        <f t="shared" si="75"/>
        <v>1.4030000000000001E-2</v>
      </c>
      <c r="J47" s="5">
        <f t="shared" si="76"/>
        <v>1.4030000000000001E-2</v>
      </c>
      <c r="K47" s="5">
        <f t="shared" si="77"/>
        <v>1.9684559495645416E-4</v>
      </c>
      <c r="L47" s="1">
        <f t="shared" si="78"/>
        <v>1.9685029002489021E-4</v>
      </c>
      <c r="M47" s="1">
        <f t="shared" si="79"/>
        <v>1.9684090000000003E-4</v>
      </c>
      <c r="N47" s="1" t="s">
        <v>7</v>
      </c>
      <c r="O47" s="5">
        <f>SUM(M44:M47)</f>
        <v>3.6813300000000003E-4</v>
      </c>
    </row>
    <row r="48" spans="1:41" x14ac:dyDescent="0.3">
      <c r="P48" s="4">
        <f>Q33</f>
        <v>570.19309995140884</v>
      </c>
    </row>
  </sheetData>
  <phoneticPr fontId="18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차트1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</dc:creator>
  <cp:lastModifiedBy>ab</cp:lastModifiedBy>
  <dcterms:created xsi:type="dcterms:W3CDTF">2021-09-18T18:08:10Z</dcterms:created>
  <dcterms:modified xsi:type="dcterms:W3CDTF">2021-10-09T04:00:00Z</dcterms:modified>
</cp:coreProperties>
</file>