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baProject.bin" ContentType="application/vnd.ms-office.vbaPro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39785ddf20b6485d" Type="http://schemas.microsoft.com/office/2007/relationships/ui/extensibility" Target="customUI/customUI14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 codeName="{4D1C537B-E38A-612A-F078-A93A15B4B7F4}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rtem\Documents\GitHub\Test scenarios Etable\"/>
    </mc:Choice>
  </mc:AlternateContent>
  <xr:revisionPtr revIDLastSave="0" documentId="13_ncr:1_{143DBF16-CE28-47D3-AE78-55A004BFB416}" xr6:coauthVersionLast="47" xr6:coauthVersionMax="47" xr10:uidLastSave="{00000000-0000-0000-0000-000000000000}"/>
  <bookViews>
    <workbookView xWindow="-110" yWindow="-110" windowWidth="17020" windowHeight="10260" activeTab="2" xr2:uid="{00000000-000D-0000-FFFF-FFFF00000000}"/>
  </bookViews>
  <sheets>
    <sheet name="Data" sheetId="1" r:id="rId1"/>
    <sheet name="Model" sheetId="2" r:id="rId2"/>
    <sheet name="RestaurantPeriodRequests" sheetId="4" r:id="rId3"/>
  </sheets>
  <functionGroups builtInGroupCount="19"/>
  <definedNames>
    <definedName name="Counter_value">#REF!</definedName>
    <definedName name="ExternalData_1" localSheetId="2" hidden="1">'RestaurantPeriodRequests'!$A$1:$C$81</definedName>
    <definedName name="logged_counter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2" l="1" a="1"/>
  <c r="F18" i="2" a="1"/>
  <c r="F17" i="2" a="1"/>
  <c r="F7" i="2" a="1"/>
  <c r="F7" i="2" l="1"/>
  <c r="F17" i="2"/>
  <c r="F18" i="2"/>
  <c r="F12" i="2"/>
  <c r="D29" i="1" l="1" a="1"/>
  <c r="D29" i="1"/>
  <c r="D30" i="1" a="1"/>
  <c r="D30" i="1"/>
  <c r="D31" i="1" a="1"/>
  <c r="D31" i="1"/>
  <c r="D32" i="1" a="1"/>
  <c r="D32" i="1"/>
  <c r="D33" i="1" a="1"/>
  <c r="D33" i="1"/>
  <c r="D34" i="1" a="1"/>
  <c r="D34" i="1"/>
  <c r="D35" i="1" a="1"/>
  <c r="D35" i="1"/>
  <c r="D36" i="1" a="1"/>
  <c r="D36" i="1"/>
  <c r="D37" i="1" a="1"/>
  <c r="D37" i="1"/>
  <c r="D38" i="1" a="1"/>
  <c r="D38" i="1"/>
  <c r="D39" i="1" a="1"/>
  <c r="D39" i="1"/>
  <c r="D40" i="1" a="1"/>
  <c r="D40" i="1"/>
  <c r="D41" i="1" a="1"/>
  <c r="D41" i="1"/>
  <c r="D42" i="1" a="1"/>
  <c r="D42" i="1"/>
  <c r="D43" i="1" a="1"/>
  <c r="D43" i="1"/>
  <c r="D44" i="1" a="1"/>
  <c r="D44" i="1"/>
  <c r="D45" i="1" a="1"/>
  <c r="D45" i="1"/>
  <c r="D46" i="1" a="1"/>
  <c r="D46" i="1"/>
  <c r="D47" i="1" a="1"/>
  <c r="D47" i="1"/>
  <c r="D48" i="1" a="1"/>
  <c r="D48" i="1"/>
  <c r="D52" i="1" a="1"/>
  <c r="D52" i="1"/>
  <c r="D53" i="1" a="1"/>
  <c r="D53" i="1"/>
  <c r="D54" i="1" a="1"/>
  <c r="D54" i="1"/>
  <c r="D55" i="1" a="1"/>
  <c r="D55" i="1"/>
  <c r="D56" i="1" a="1"/>
  <c r="D56" i="1"/>
  <c r="D57" i="1" a="1"/>
  <c r="D57" i="1"/>
  <c r="D58" i="1" a="1"/>
  <c r="D58" i="1"/>
  <c r="D59" i="1" a="1"/>
  <c r="D59" i="1"/>
  <c r="D60" i="1" a="1"/>
  <c r="D60" i="1"/>
  <c r="D61" i="1" a="1"/>
  <c r="D61" i="1"/>
  <c r="D62" i="1" a="1"/>
  <c r="D62" i="1"/>
  <c r="D63" i="1" a="1"/>
  <c r="D63" i="1"/>
  <c r="D64" i="1" a="1"/>
  <c r="D64" i="1"/>
  <c r="D65" i="1" a="1"/>
  <c r="D65" i="1"/>
  <c r="D66" i="1" a="1"/>
  <c r="D66" i="1"/>
  <c r="D67" i="1" a="1"/>
  <c r="D67" i="1"/>
  <c r="D68" i="1" a="1"/>
  <c r="D68" i="1"/>
  <c r="D69" i="1" a="1"/>
  <c r="D69" i="1"/>
  <c r="D70" i="1" a="1"/>
  <c r="D70" i="1"/>
  <c r="D71" i="1" a="1"/>
  <c r="D71" i="1"/>
  <c r="D80" i="1" a="1"/>
  <c r="D80" i="1"/>
  <c r="D81" i="1" a="1"/>
  <c r="D81" i="1"/>
  <c r="D82" i="1" a="1"/>
  <c r="D82" i="1"/>
  <c r="D84" i="1" a="1"/>
  <c r="D84" i="1"/>
  <c r="C92" i="1"/>
  <c r="D2" i="4" a="1"/>
  <c r="D2" i="4"/>
  <c r="D3" i="4" a="1"/>
  <c r="D3" i="4"/>
  <c r="D4" i="4" a="1"/>
  <c r="D4" i="4"/>
  <c r="D5" i="4" a="1"/>
  <c r="D5" i="4"/>
  <c r="D6" i="4" a="1"/>
  <c r="D6" i="4"/>
  <c r="D7" i="4" a="1"/>
  <c r="D7" i="4"/>
  <c r="D8" i="4" a="1"/>
  <c r="D8" i="4"/>
  <c r="D9" i="4" a="1"/>
  <c r="D9" i="4"/>
  <c r="D10" i="4" a="1"/>
  <c r="D10" i="4"/>
  <c r="D11" i="4" a="1"/>
  <c r="D11" i="4"/>
  <c r="D12" i="4" a="1"/>
  <c r="D12" i="4"/>
  <c r="D13" i="4" a="1"/>
  <c r="D13" i="4"/>
  <c r="D14" i="4" a="1"/>
  <c r="D14" i="4"/>
  <c r="D15" i="4" a="1"/>
  <c r="D15" i="4"/>
  <c r="D16" i="4" a="1"/>
  <c r="D16" i="4"/>
  <c r="D17" i="4" a="1"/>
  <c r="D17" i="4"/>
  <c r="D18" i="4" a="1"/>
  <c r="D18" i="4"/>
  <c r="D19" i="4" a="1"/>
  <c r="D19" i="4"/>
  <c r="D20" i="4" a="1"/>
  <c r="D20" i="4"/>
  <c r="D21" i="4" a="1"/>
  <c r="D21" i="4"/>
  <c r="D22" i="4" a="1"/>
  <c r="D22" i="4"/>
  <c r="D23" i="4" a="1"/>
  <c r="D23" i="4"/>
  <c r="D24" i="4" a="1"/>
  <c r="D24" i="4"/>
  <c r="D25" i="4" a="1"/>
  <c r="D25" i="4"/>
  <c r="D26" i="4" a="1"/>
  <c r="D26" i="4"/>
  <c r="D27" i="4" a="1"/>
  <c r="D27" i="4"/>
  <c r="D28" i="4" a="1"/>
  <c r="D28" i="4"/>
  <c r="D29" i="4" a="1"/>
  <c r="D29" i="4"/>
  <c r="D30" i="4" a="1"/>
  <c r="D30" i="4"/>
  <c r="D31" i="4" a="1"/>
  <c r="D31" i="4"/>
  <c r="D32" i="4" a="1"/>
  <c r="D32" i="4"/>
  <c r="D33" i="4" a="1"/>
  <c r="D33" i="4"/>
  <c r="D34" i="4" a="1"/>
  <c r="D34" i="4"/>
  <c r="D35" i="4" a="1"/>
  <c r="D35" i="4"/>
  <c r="D36" i="4" a="1"/>
  <c r="D36" i="4"/>
  <c r="D37" i="4" a="1"/>
  <c r="D37" i="4"/>
  <c r="D38" i="4" a="1"/>
  <c r="D38" i="4"/>
  <c r="D39" i="4" a="1"/>
  <c r="D39" i="4"/>
  <c r="D40" i="4" a="1"/>
  <c r="D40" i="4"/>
  <c r="D41" i="4" a="1"/>
  <c r="D41" i="4"/>
  <c r="D42" i="4" a="1"/>
  <c r="D42" i="4"/>
  <c r="D43" i="4" a="1"/>
  <c r="D43" i="4"/>
  <c r="D44" i="4" a="1"/>
  <c r="D44" i="4"/>
  <c r="D45" i="4" a="1"/>
  <c r="D45" i="4"/>
  <c r="D46" i="4" a="1"/>
  <c r="D46" i="4"/>
  <c r="D47" i="4" a="1"/>
  <c r="D47" i="4"/>
  <c r="D48" i="4" a="1"/>
  <c r="D48" i="4"/>
  <c r="D49" i="4" a="1"/>
  <c r="D49" i="4"/>
  <c r="D50" i="4" a="1"/>
  <c r="D50" i="4"/>
  <c r="D51" i="4" a="1"/>
  <c r="D51" i="4"/>
  <c r="D52" i="4" a="1"/>
  <c r="D52" i="4"/>
  <c r="D53" i="4" a="1"/>
  <c r="D53" i="4"/>
  <c r="D54" i="4" a="1"/>
  <c r="D54" i="4"/>
  <c r="D55" i="4" a="1"/>
  <c r="D55" i="4"/>
  <c r="D56" i="4" a="1"/>
  <c r="D56" i="4"/>
  <c r="D57" i="4" a="1"/>
  <c r="D57" i="4"/>
  <c r="D58" i="4" a="1"/>
  <c r="D58" i="4"/>
  <c r="D59" i="4" a="1"/>
  <c r="D59" i="4"/>
  <c r="D60" i="4" a="1"/>
  <c r="D60" i="4"/>
  <c r="D61" i="4" a="1"/>
  <c r="D61" i="4"/>
  <c r="D62" i="4" a="1"/>
  <c r="D62" i="4"/>
  <c r="D63" i="4" a="1"/>
  <c r="D63" i="4"/>
  <c r="D64" i="4" a="1"/>
  <c r="D64" i="4"/>
  <c r="D65" i="4" a="1"/>
  <c r="D65" i="4"/>
  <c r="D66" i="4" a="1"/>
  <c r="D66" i="4"/>
  <c r="D67" i="4" a="1"/>
  <c r="D67" i="4"/>
  <c r="D68" i="4" a="1"/>
  <c r="D68" i="4"/>
  <c r="D69" i="4" a="1"/>
  <c r="D69" i="4"/>
  <c r="D70" i="4" a="1"/>
  <c r="D70" i="4"/>
  <c r="D71" i="4" a="1"/>
  <c r="D71" i="4"/>
  <c r="D72" i="4" a="1"/>
  <c r="D72" i="4"/>
  <c r="D73" i="4" a="1"/>
  <c r="D73" i="4"/>
  <c r="D74" i="4" a="1"/>
  <c r="D74" i="4"/>
  <c r="D75" i="4" a="1"/>
  <c r="D75" i="4"/>
  <c r="D76" i="4" a="1"/>
  <c r="D76" i="4"/>
  <c r="D77" i="4" a="1"/>
  <c r="D77" i="4"/>
  <c r="D78" i="4" a="1"/>
  <c r="D78" i="4"/>
  <c r="D79" i="4" a="1"/>
  <c r="D79" i="4"/>
  <c r="D80" i="4" a="1"/>
  <c r="D80" i="4"/>
  <c r="D81" i="4" a="1"/>
  <c r="D81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871BA7-B5EE-4EA6-8DD7-5D19F396CED1}" keepAlive="1" name="Query - RestaurantPeriodRequests" description="Connection to the 'RestaurantPeriodRequests' query in the workbook." type="5" refreshedVersion="7" background="1" saveData="1">
    <dbPr connection="Provider=Microsoft.Mashup.OleDb.1;Data Source=$Workbook$;Location=RestaurantPeriodRequests;Extended Properties=&quot;&quot;" command="SELECT * FROM [RestaurantPeriodRequest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<sst xmlns="http://schemas.openxmlformats.org/spreadsheetml/2006/main" count="284" uniqueCount="90">
  <si>
    <t>Processed clients</t>
  </si>
  <si>
    <t>Total clients</t>
  </si>
  <si>
    <t>Leads</t>
  </si>
  <si>
    <t xml:space="preserve">Month </t>
  </si>
  <si>
    <t>Q1</t>
  </si>
  <si>
    <t>Q2</t>
  </si>
  <si>
    <t>Q3</t>
  </si>
  <si>
    <t>Q4</t>
  </si>
  <si>
    <t>Restaurant 1</t>
  </si>
  <si>
    <t>Restaurant 2</t>
  </si>
  <si>
    <t>Restaurant 3</t>
  </si>
  <si>
    <t>Restaurant 4</t>
  </si>
  <si>
    <t>Restaurant 5</t>
  </si>
  <si>
    <t>Restaurant 6</t>
  </si>
  <si>
    <t>Restaurant 7</t>
  </si>
  <si>
    <t>Restaurant 8</t>
  </si>
  <si>
    <t>Restaurant 9</t>
  </si>
  <si>
    <t>Restaurant 10</t>
  </si>
  <si>
    <t>Restaurant 11</t>
  </si>
  <si>
    <t>Restaurant 12</t>
  </si>
  <si>
    <t>Restaurant 13</t>
  </si>
  <si>
    <t>Restaurant 14</t>
  </si>
  <si>
    <t>Restaurant 15</t>
  </si>
  <si>
    <t>Restaurant 16</t>
  </si>
  <si>
    <t>Restaurant 17</t>
  </si>
  <si>
    <t>Restaurant 18</t>
  </si>
  <si>
    <t>Restaurant 19</t>
  </si>
  <si>
    <t>Restaurant 20</t>
  </si>
  <si>
    <t>Clients</t>
  </si>
  <si>
    <t>Restaurant</t>
  </si>
  <si>
    <t>Status</t>
  </si>
  <si>
    <t>AVG Clients per month (dozens)</t>
  </si>
  <si>
    <t>Price of delivery</t>
  </si>
  <si>
    <t>AVG clients distance</t>
  </si>
  <si>
    <t>Employees</t>
  </si>
  <si>
    <t>Employee</t>
  </si>
  <si>
    <t>Capacity(hours)</t>
  </si>
  <si>
    <t>employee 1</t>
  </si>
  <si>
    <t>employee 2</t>
  </si>
  <si>
    <t>employee 3</t>
  </si>
  <si>
    <t>employee 4</t>
  </si>
  <si>
    <t>employee 5</t>
  </si>
  <si>
    <t>employee 6</t>
  </si>
  <si>
    <t>employee 7</t>
  </si>
  <si>
    <t>employee 8</t>
  </si>
  <si>
    <t>employee 9</t>
  </si>
  <si>
    <t>employee 10</t>
  </si>
  <si>
    <t>employee 11</t>
  </si>
  <si>
    <t>employee 12</t>
  </si>
  <si>
    <t>employee 13</t>
  </si>
  <si>
    <t>employee 14</t>
  </si>
  <si>
    <t>employee 15</t>
  </si>
  <si>
    <t>employee 16</t>
  </si>
  <si>
    <t>employee 17</t>
  </si>
  <si>
    <t>employee 18</t>
  </si>
  <si>
    <t>employee 19</t>
  </si>
  <si>
    <t>employee 20</t>
  </si>
  <si>
    <t>Lifecircle</t>
  </si>
  <si>
    <t>Step</t>
  </si>
  <si>
    <t>Description</t>
  </si>
  <si>
    <t>Clients needs fulfillment cycle</t>
  </si>
  <si>
    <t>Hire courier</t>
  </si>
  <si>
    <t>Inputs</t>
  </si>
  <si>
    <t>Parameter</t>
  </si>
  <si>
    <t>Value</t>
  </si>
  <si>
    <t>Select employee</t>
  </si>
  <si>
    <t>Costs</t>
  </si>
  <si>
    <t>Account balance</t>
  </si>
  <si>
    <t>Income</t>
  </si>
  <si>
    <t>General parameters</t>
  </si>
  <si>
    <t>All clients planned</t>
  </si>
  <si>
    <t>Work days in a month</t>
  </si>
  <si>
    <t>Cost od courier</t>
  </si>
  <si>
    <t>Column1</t>
  </si>
  <si>
    <t>Engage restaurant</t>
  </si>
  <si>
    <t xml:space="preserve">Change restaurant status to active </t>
  </si>
  <si>
    <t>Change employee status to active and encrease headcount to make employee able to fulfill requests and spend costs on acquisition</t>
  </si>
  <si>
    <t>Cost of restaurant aquision</t>
  </si>
  <si>
    <t>Select restaurant</t>
  </si>
  <si>
    <t>Period</t>
  </si>
  <si>
    <t>Requests</t>
  </si>
  <si>
    <t>Fulfill clients request</t>
  </si>
  <si>
    <t>Change employees  capacity and control that it is not greater then limit. And change amount of fulfilled clients requests. Increase costs for cost of delivery and income also</t>
  </si>
  <si>
    <t>Requests fulfilled</t>
  </si>
  <si>
    <t>Current processed period</t>
  </si>
  <si>
    <t>Cost of delivery</t>
  </si>
  <si>
    <t>Speed</t>
  </si>
  <si>
    <t>Cost</t>
  </si>
  <si>
    <t>Capacity(days)</t>
  </si>
  <si>
    <t>Hours in a workday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</si>
</sst>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₿]\ #,##0.000000_);\([$₿]\ #,##0.000000\)" x16r2:formatCode16="[$₿-x-xbt2]\ #,##0.000000_);\([$₿-x-xbt2]\ #,##0.000000\)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Fill="1" applyBorder="1" applyAlignment="1"/>
    <xf numFmtId="0" fontId="0" fillId="0" borderId="1" xfId="0" applyFont="1" applyBorder="1"/>
    <xf numFmtId="0" fontId="0" fillId="0" borderId="1" xfId="0" applyFill="1" applyBorder="1" applyAlignment="1"/>
    <xf numFmtId="0" fontId="4" fillId="0" borderId="0" xfId="0" applyFont="1"/>
    <xf numFmtId="0" fontId="0" fillId="0" borderId="1" xfId="0" applyBorder="1"/>
    <xf numFmtId="0" fontId="5" fillId="3" borderId="5" xfId="0" applyFont="1" applyFill="1" applyBorder="1"/>
    <xf numFmtId="0" fontId="0" fillId="3" borderId="5" xfId="0" applyFill="1" applyBorder="1"/>
    <xf numFmtId="0" fontId="5" fillId="0" borderId="5" xfId="0" applyFont="1" applyBorder="1"/>
    <xf numFmtId="0" fontId="0" fillId="0" borderId="5" xfId="0" applyBorder="1"/>
    <xf numFmtId="0" fontId="5" fillId="0" borderId="6" xfId="0" applyFont="1" applyBorder="1"/>
    <xf numFmtId="0" fontId="0" fillId="0" borderId="6" xfId="0" applyBorder="1"/>
    <xf numFmtId="0" fontId="2" fillId="0" borderId="0" xfId="0" applyFont="1"/>
    <xf numFmtId="0" fontId="5" fillId="0" borderId="0" xfId="0" applyFont="1"/>
    <xf numFmtId="0" fontId="0" fillId="5" borderId="0" xfId="0" applyFill="1"/>
    <xf numFmtId="0" fontId="0" fillId="5" borderId="0" xfId="0" applyFill="1" applyBorder="1" applyAlignment="1"/>
    <xf numFmtId="0" fontId="0" fillId="6" borderId="1" xfId="0" applyFill="1" applyBorder="1" applyAlignment="1"/>
    <xf numFmtId="0" fontId="3" fillId="7" borderId="0" xfId="0" applyFont="1" applyFill="1"/>
    <xf numFmtId="0" fontId="3" fillId="7" borderId="1" xfId="0" applyFont="1" applyFill="1" applyBorder="1"/>
    <xf numFmtId="0" fontId="1" fillId="7" borderId="1" xfId="0" applyFont="1" applyFill="1" applyBorder="1"/>
    <xf numFmtId="0" fontId="3" fillId="8" borderId="0" xfId="0" applyFont="1" applyFill="1"/>
    <xf numFmtId="0" fontId="3" fillId="8" borderId="1" xfId="0" applyFont="1" applyFill="1" applyBorder="1"/>
    <xf numFmtId="0" fontId="3" fillId="8" borderId="2" xfId="0" applyFont="1" applyFill="1" applyBorder="1"/>
    <xf numFmtId="0" fontId="0" fillId="9" borderId="0" xfId="0" applyFill="1"/>
    <xf numFmtId="0" fontId="0" fillId="6" borderId="1" xfId="0" applyFill="1" applyBorder="1" applyAlignment="1">
      <alignment horizontal="center" vertical="center"/>
    </xf>
    <xf numFmtId="0" fontId="0" fillId="6" borderId="7" xfId="0" applyFill="1" applyBorder="1" applyAlignment="1">
      <alignment horizontal="left"/>
    </xf>
    <xf numFmtId="0" fontId="7" fillId="2" borderId="7" xfId="0" applyFont="1" applyFill="1" applyBorder="1"/>
    <xf numFmtId="0" fontId="7" fillId="2" borderId="9" xfId="0" applyFont="1" applyFill="1" applyBorder="1"/>
    <xf numFmtId="0" fontId="0" fillId="2" borderId="9" xfId="0" applyFill="1" applyBorder="1"/>
    <xf numFmtId="0" fontId="0" fillId="2" borderId="1" xfId="0" applyFill="1" applyBorder="1" applyAlignment="1">
      <alignment horizontal="left"/>
    </xf>
    <xf numFmtId="0" fontId="0" fillId="6" borderId="1" xfId="0" applyFill="1" applyBorder="1"/>
    <xf numFmtId="0" fontId="0" fillId="10" borderId="0" xfId="0" applyFill="1"/>
    <xf numFmtId="0" fontId="0" fillId="10" borderId="0" xfId="0" applyFill="1" applyBorder="1" applyAlignment="1"/>
    <xf numFmtId="164" fontId="0" fillId="0" borderId="1" xfId="0" applyNumberFormat="1" applyBorder="1"/>
    <xf numFmtId="0" fontId="3" fillId="8" borderId="10" xfId="0" applyFont="1" applyFill="1" applyBorder="1"/>
    <xf numFmtId="0" fontId="0" fillId="2" borderId="0" xfId="0" applyFill="1" applyBorder="1" applyAlignment="1">
      <alignment horizontal="right"/>
    </xf>
    <xf numFmtId="0" fontId="0" fillId="2" borderId="11" xfId="0" applyFill="1" applyBorder="1" applyAlignment="1">
      <alignment horizontal="right"/>
    </xf>
    <xf numFmtId="0" fontId="0" fillId="6" borderId="12" xfId="0" applyFill="1" applyBorder="1"/>
    <xf numFmtId="0" fontId="0" fillId="0" borderId="5" xfId="0" applyFill="1" applyBorder="1"/>
    <xf numFmtId="0" fontId="6" fillId="4" borderId="0" xfId="0" applyFont="1" applyFill="1" applyBorder="1"/>
    <xf numFmtId="0" fontId="1" fillId="4" borderId="0" xfId="0" applyFont="1" applyFill="1" applyBorder="1"/>
    <xf numFmtId="0" fontId="0" fillId="6" borderId="12" xfId="0" applyFill="1" applyBorder="1" applyAlignment="1">
      <alignment horizontal="center" vertical="center"/>
    </xf>
    <xf numFmtId="0" fontId="0" fillId="6" borderId="8" xfId="0" applyFill="1" applyBorder="1" applyAlignment="1">
      <alignment horizontal="left"/>
    </xf>
    <xf numFmtId="0" fontId="0" fillId="6" borderId="10" xfId="0" applyFill="1" applyBorder="1" applyAlignment="1">
      <alignment horizontal="left"/>
    </xf>
    <xf numFmtId="0" fontId="0" fillId="2" borderId="2" xfId="0" applyFill="1" applyBorder="1" applyAlignment="1">
      <alignment horizontal="right"/>
    </xf>
    <xf numFmtId="0" fontId="0" fillId="6" borderId="12" xfId="0" applyFill="1" applyBorder="1" applyAlignment="1">
      <alignment horizontal="left"/>
    </xf>
    <xf numFmtId="0" fontId="6" fillId="8" borderId="1" xfId="0" applyFont="1" applyFill="1" applyBorder="1"/>
    <xf numFmtId="0" fontId="0" fillId="0" borderId="0" xfId="0" applyBorder="1"/>
    <xf numFmtId="0" fontId="7" fillId="2" borderId="1" xfId="0" applyFont="1" applyFill="1" applyBorder="1" applyAlignment="1">
      <alignment horizontal="left" vertical="top"/>
    </xf>
    <xf numFmtId="0" fontId="0" fillId="3" borderId="0" xfId="0" applyFill="1" applyBorder="1"/>
    <xf numFmtId="0" fontId="5" fillId="8" borderId="11" xfId="0" applyFont="1" applyFill="1" applyBorder="1"/>
    <xf numFmtId="0" fontId="0" fillId="8" borderId="12" xfId="0" applyFill="1" applyBorder="1"/>
    <xf numFmtId="0" fontId="0" fillId="8" borderId="9" xfId="0" applyFill="1" applyBorder="1"/>
    <xf numFmtId="0" fontId="5" fillId="0" borderId="0" xfId="0" applyFont="1" applyFill="1" applyBorder="1"/>
    <xf numFmtId="0" fontId="0" fillId="0" borderId="0" xfId="0" applyFill="1" applyBorder="1"/>
    <xf numFmtId="0" fontId="8" fillId="3" borderId="5" xfId="0" applyFont="1" applyFill="1" applyBorder="1"/>
    <xf numFmtId="0" fontId="8" fillId="0" borderId="5" xfId="0" applyFont="1" applyBorder="1"/>
    <xf numFmtId="0" fontId="0" fillId="0" borderId="0" xfId="0" applyNumberFormat="1"/>
    <xf numFmtId="0" fontId="0" fillId="11" borderId="1" xfId="0" applyFill="1" applyBorder="1" applyAlignment="1"/>
    <xf numFmtId="0" fontId="0" fillId="0" borderId="1" xfId="0" applyFont="1" applyBorder="1" applyAlignment="1">
      <alignment horizontal="right"/>
    </xf>
    <xf numFmtId="0" fontId="0" fillId="12" borderId="1" xfId="0" applyFill="1" applyBorder="1" applyAlignment="1">
      <alignment horizontal="left" vertical="top"/>
    </xf>
    <xf numFmtId="0" fontId="0" fillId="12" borderId="1" xfId="0" applyFill="1" applyBorder="1" applyAlignment="1">
      <alignment horizontal="right" vertical="top"/>
    </xf>
    <xf numFmtId="164" fontId="0" fillId="0" borderId="0" xfId="0" applyNumberFormat="1" applyBorder="1"/>
    <xf numFmtId="0" fontId="3" fillId="8" borderId="2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64" formatCode="[$₿]\ #,##0.000000_);\([$₿]\ #,##0.000000\)" x16r2:formatCode16="[$₿-x-xbt2]\ #,##0.000000_);\([$₿-x-xbt2]\ #,##0.000000\)"/>
    </dxf>
    <dxf>
      <numFmt numFmtId="164" formatCode="[$₿]\ #,##0.000000_);\([$₿]\ #,##0.000000\)" x16r2:formatCode16="[$₿-x-xbt2]\ #,##0.000000_);\([$₿-x-xbt2]\ #,##0.000000\)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64" formatCode="[$₿]\ #,##0.000000_);\([$₿]\ #,##0.000000\)" x16r2:formatCode16="[$₿-x-xbt2]\ #,##0.000000_);\([$₿-x-xbt2]\ #,##0.000000\)"/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9F9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06/relationships/vbaProject" Target="vbaProject.bin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A0B2C28-F9C7-4829-A2DC-B62C1E87670C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Restaurant" tableColumnId="1"/>
      <queryTableField id="2" name="Period" tableColumnId="2"/>
      <queryTableField id="3" name="Requests" tableColumnId="3"/>
      <queryTableField id="4" dataBound="0" tableColumnId="4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ECEC50-E79A-424E-AB4E-1655754830AE}" name="Table1" displayName="Table1" ref="C51:H71" totalsRowShown="0" tableBorderDxfId="26">
  <autoFilter ref="C51:H71" xr:uid="{2AECEC50-E79A-424E-AB4E-1655754830AE}"/>
  <tableColumns count="6">
    <tableColumn id="1" xr3:uid="{2D6BB366-F15D-446F-A937-CF0004BBDD19}" name="Employee" dataDxfId="25"/>
    <tableColumn id="2" xr3:uid="{E34B2A13-5437-4D8B-AA24-20003F991235}" name="Status" dataDxfId="24">
      <calculatedColumnFormula array="1">TAKEIF("vacant",Table1[[#This Row],[Status]]="vacant","active",Model!$C$3)</calculatedColumnFormula>
    </tableColumn>
    <tableColumn id="3" xr3:uid="{BE086D79-B51D-4667-AD2C-46087403DA45}" name="Capacity(hours)" dataDxfId="23"/>
    <tableColumn id="4" xr3:uid="{F20834FD-8C6B-4EB8-AAAE-2EB1337389B2}" name="Speed" dataDxfId="22"/>
    <tableColumn id="5" xr3:uid="{CBED3C0A-DF70-4206-9922-E5D793B47C0C}" name="Cost" dataDxfId="21"/>
    <tableColumn id="6" xr3:uid="{DB68EEF1-448C-495F-8AD0-70DDE46DB8A8}" name="Capacity(days)" dataDxfId="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653A89-3625-40EF-B6D8-15AA57697794}" name="Table2" displayName="Table2" ref="C28:H48" totalsRowShown="0" headerRowDxfId="19" tableBorderDxfId="18">
  <autoFilter ref="C28:H48" xr:uid="{05653A89-3625-40EF-B6D8-15AA57697794}"/>
  <tableColumns count="6">
    <tableColumn id="1" xr3:uid="{8DA01775-F913-49FD-9C82-BFF388553A66}" name="Restaurant" dataDxfId="17"/>
    <tableColumn id="2" xr3:uid="{3B1DE54F-0E18-4AC3-B28D-485E8D01BD65}" name="Status" dataDxfId="16">
      <calculatedColumnFormula array="1">TAKEIF("vacant",Table2[[#This Row],[Status]]="vacant","active",Model!$C$8)</calculatedColumnFormula>
    </tableColumn>
    <tableColumn id="3" xr3:uid="{EE25ABD0-DF1A-49E3-B367-083CF43EAFC4}" name="AVG Clients per month (dozens)"/>
    <tableColumn id="4" xr3:uid="{C9E6B7BB-FB49-46F0-BEBB-D3C710EDD67D}" name="Price of delivery" dataDxfId="15"/>
    <tableColumn id="6" xr3:uid="{66CDC214-1C1B-4333-9595-3190531572A9}" name="Cost of delivery" dataDxfId="14"/>
    <tableColumn id="5" xr3:uid="{02DA3122-C0C3-4233-BC0A-58D63B1BD45C}" name="AVG clients distance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113BBB-9114-4743-9743-055C93B76818}" name="Table3" displayName="Table3" ref="C5:G25" totalsRowShown="0" headerRowDxfId="12" dataDxfId="10" headerRowBorderDxfId="11" tableBorderDxfId="9" totalsRowBorderDxfId="8">
  <autoFilter ref="C5:G25" xr:uid="{4D113BBB-9114-4743-9743-055C93B76818}"/>
  <tableColumns count="5">
    <tableColumn id="1" xr3:uid="{546C65CB-77BA-45E2-B400-8ACE2AFDE59E}" name="Column1" dataDxfId="7"/>
    <tableColumn id="2" xr3:uid="{30869B5A-D9B4-4785-B0A8-2B69D01F6D16}" name="Q1" dataDxfId="6"/>
    <tableColumn id="3" xr3:uid="{E7C9E0F1-A8D6-46A4-843F-FFEDFE887AD7}" name="Q2" dataDxfId="5"/>
    <tableColumn id="4" xr3:uid="{2EB95C24-F755-4524-9C91-EA728EB11FC2}" name="Q3" dataDxfId="4"/>
    <tableColumn id="5" xr3:uid="{AFF3F039-5047-47B9-8C38-685E992C3708}" name="Q4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4D7566-CAD9-4D3B-947B-202F75F535B8}" name="RestaurantPeriodRequests" displayName="RestaurantPeriodRequests" ref="A1:D81" tableType="queryTable" totalsRowShown="0">
  <autoFilter ref="A1:D81" xr:uid="{8B4D7566-CAD9-4D3B-947B-202F75F535B8}"/>
  <tableColumns count="4">
    <tableColumn id="1" xr3:uid="{9E86B5DB-5F84-455D-B9B0-A33BC1AE4DDA}" uniqueName="1" name="Restaurant" queryTableFieldId="1" dataDxfId="2"/>
    <tableColumn id="2" xr3:uid="{8AA3F848-D113-4F73-9A93-60430BF6AC7C}" uniqueName="2" name="Period" queryTableFieldId="2" dataDxfId="1"/>
    <tableColumn id="3" xr3:uid="{CB3761B8-93A1-4D68-AE15-C750AA885C82}" uniqueName="3" name="Requests" queryTableFieldId="3"/>
    <tableColumn id="4" xr3:uid="{01917F07-B077-4BF7-BB9A-8D46D672F811}" uniqueName="4" name="Requests fulfilled" queryTableFieldId="4" dataDxfId="0">
      <calculatedColumnFormula array="1">TAKEIF(0,AND(RestaurantPeriodRequests[[#This Row],[Restaurant]]=Model!$F$17,AND(VLOOKUP(Model!$F$7,Table1[],2,FALSE)="active",VLOOKUP(Model!$F$7,Table1[],2,FALSE)="active"),Data!$D$85=RestaurantPeriodRequests[[#This Row],[Period]]),RestaurantPeriodRequests[[#This Row],[Requests fulfilled]]+1,Model!$C$13)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L94"/>
  <sheetViews>
    <sheetView topLeftCell="B79" zoomScale="85" zoomScaleNormal="85" workbookViewId="0">
      <selection activeCell="F81" sqref="F81"/>
    </sheetView>
  </sheetViews>
  <sheetFormatPr defaultRowHeight="14.5" x14ac:dyDescent="0.35"/>
  <cols>
    <col min="2" max="2" width="16.26953125" customWidth="1"/>
    <col min="3" max="3" width="22.36328125" customWidth="1"/>
    <col min="4" max="4" width="18.7265625" customWidth="1"/>
    <col min="5" max="5" width="28.7265625" customWidth="1"/>
    <col min="6" max="6" width="16" customWidth="1"/>
    <col min="7" max="7" width="19.36328125" customWidth="1"/>
    <col min="8" max="8" width="19.26953125" customWidth="1"/>
    <col min="10" max="10" width="25.54296875" bestFit="1" customWidth="1"/>
    <col min="11" max="11" width="12.26953125" customWidth="1"/>
    <col min="12" max="12" width="11.453125" customWidth="1"/>
    <col min="14" max="14" width="13" customWidth="1"/>
  </cols>
  <sheetData>
    <row r="2" spans="1:11" x14ac:dyDescent="0.35">
      <c r="A2" s="14"/>
      <c r="B2" s="15"/>
      <c r="C2" s="15"/>
      <c r="D2" s="15"/>
      <c r="E2" s="15"/>
      <c r="F2" s="15"/>
      <c r="G2" s="15"/>
      <c r="H2" s="15"/>
      <c r="I2" s="1"/>
      <c r="J2" s="1"/>
      <c r="K2" s="1"/>
    </row>
    <row r="3" spans="1:11" x14ac:dyDescent="0.35">
      <c r="A3" s="14"/>
      <c r="B3" s="4" t="s">
        <v>2</v>
      </c>
      <c r="H3" s="1"/>
      <c r="I3" s="1"/>
      <c r="J3" s="1"/>
      <c r="K3" s="1"/>
    </row>
    <row r="4" spans="1:11" x14ac:dyDescent="0.35">
      <c r="A4" s="14"/>
      <c r="C4" s="46"/>
      <c r="D4" s="63" t="s">
        <v>3</v>
      </c>
      <c r="E4" s="64"/>
      <c r="F4" s="64"/>
      <c r="G4" s="65"/>
      <c r="H4" s="1"/>
      <c r="I4" s="1"/>
      <c r="J4" s="1"/>
      <c r="K4" s="1"/>
    </row>
    <row r="5" spans="1:11" x14ac:dyDescent="0.35">
      <c r="A5" s="14"/>
      <c r="C5" s="50" t="s">
        <v>73</v>
      </c>
      <c r="D5" s="51" t="s">
        <v>4</v>
      </c>
      <c r="E5" s="51" t="s">
        <v>5</v>
      </c>
      <c r="F5" s="51" t="s">
        <v>6</v>
      </c>
      <c r="G5" s="52" t="s">
        <v>7</v>
      </c>
      <c r="H5" s="1"/>
      <c r="I5" s="1"/>
      <c r="J5" s="1"/>
      <c r="K5" s="1"/>
    </row>
    <row r="6" spans="1:11" x14ac:dyDescent="0.35">
      <c r="A6" s="14"/>
      <c r="C6" s="53" t="s">
        <v>8</v>
      </c>
      <c r="D6" s="54">
        <v>4</v>
      </c>
      <c r="E6" s="54">
        <v>4</v>
      </c>
      <c r="F6" s="54">
        <v>4</v>
      </c>
      <c r="G6" s="54">
        <v>4</v>
      </c>
      <c r="H6" s="1"/>
      <c r="I6" s="1"/>
      <c r="J6" s="1"/>
      <c r="K6" s="1"/>
    </row>
    <row r="7" spans="1:11" x14ac:dyDescent="0.35">
      <c r="A7" s="14"/>
      <c r="C7" s="53" t="s">
        <v>9</v>
      </c>
      <c r="D7" s="54">
        <v>9</v>
      </c>
      <c r="E7" s="54">
        <v>9</v>
      </c>
      <c r="F7" s="54">
        <v>9</v>
      </c>
      <c r="G7" s="54">
        <v>9</v>
      </c>
      <c r="H7" s="1"/>
      <c r="I7" s="1"/>
      <c r="J7" s="1"/>
      <c r="K7" s="1"/>
    </row>
    <row r="8" spans="1:11" x14ac:dyDescent="0.35">
      <c r="A8" s="14"/>
      <c r="C8" s="53" t="s">
        <v>10</v>
      </c>
      <c r="D8" s="54">
        <v>5</v>
      </c>
      <c r="E8" s="54">
        <v>5</v>
      </c>
      <c r="F8" s="54">
        <v>5</v>
      </c>
      <c r="G8" s="54">
        <v>5</v>
      </c>
      <c r="H8" s="1"/>
      <c r="I8" s="1"/>
      <c r="J8" s="1"/>
      <c r="K8" s="1"/>
    </row>
    <row r="9" spans="1:11" x14ac:dyDescent="0.35">
      <c r="A9" s="14"/>
      <c r="C9" s="53" t="s">
        <v>11</v>
      </c>
      <c r="D9" s="54">
        <v>4</v>
      </c>
      <c r="E9" s="54">
        <v>4</v>
      </c>
      <c r="F9" s="54">
        <v>4</v>
      </c>
      <c r="G9" s="54">
        <v>4</v>
      </c>
      <c r="H9" s="1"/>
      <c r="I9" s="1"/>
      <c r="J9" s="1"/>
      <c r="K9" s="1"/>
    </row>
    <row r="10" spans="1:11" ht="21" customHeight="1" x14ac:dyDescent="0.35">
      <c r="A10" s="14"/>
      <c r="C10" s="53" t="s">
        <v>12</v>
      </c>
      <c r="D10" s="54">
        <v>7</v>
      </c>
      <c r="E10" s="54">
        <v>7</v>
      </c>
      <c r="F10" s="54">
        <v>7</v>
      </c>
      <c r="G10" s="54">
        <v>7</v>
      </c>
      <c r="H10" s="1"/>
      <c r="I10" s="1"/>
      <c r="J10" s="1"/>
      <c r="K10" s="1"/>
    </row>
    <row r="11" spans="1:11" x14ac:dyDescent="0.35">
      <c r="A11" s="14"/>
      <c r="C11" s="53" t="s">
        <v>13</v>
      </c>
      <c r="D11" s="54">
        <v>3</v>
      </c>
      <c r="E11" s="54">
        <v>3</v>
      </c>
      <c r="F11" s="54">
        <v>3</v>
      </c>
      <c r="G11" s="54">
        <v>3</v>
      </c>
      <c r="H11" s="1"/>
      <c r="I11" s="1"/>
      <c r="J11" s="1"/>
      <c r="K11" s="1"/>
    </row>
    <row r="12" spans="1:11" x14ac:dyDescent="0.35">
      <c r="A12" s="14"/>
      <c r="C12" s="53" t="s">
        <v>14</v>
      </c>
      <c r="D12" s="54">
        <v>6</v>
      </c>
      <c r="E12" s="54">
        <v>6</v>
      </c>
      <c r="F12" s="54">
        <v>6</v>
      </c>
      <c r="G12" s="54">
        <v>6</v>
      </c>
      <c r="H12" s="1"/>
      <c r="I12" s="1"/>
      <c r="J12" s="1"/>
      <c r="K12" s="1"/>
    </row>
    <row r="13" spans="1:11" x14ac:dyDescent="0.35">
      <c r="A13" s="14"/>
      <c r="C13" s="53" t="s">
        <v>15</v>
      </c>
      <c r="D13" s="54">
        <v>10</v>
      </c>
      <c r="E13" s="54">
        <v>4</v>
      </c>
      <c r="F13" s="54">
        <v>4</v>
      </c>
      <c r="G13" s="54">
        <v>4</v>
      </c>
      <c r="H13" s="1"/>
      <c r="I13" s="1"/>
      <c r="J13" s="1"/>
      <c r="K13" s="1"/>
    </row>
    <row r="14" spans="1:11" x14ac:dyDescent="0.35">
      <c r="A14" s="14"/>
      <c r="C14" s="53" t="s">
        <v>16</v>
      </c>
      <c r="D14" s="54">
        <v>4</v>
      </c>
      <c r="E14" s="54">
        <v>9</v>
      </c>
      <c r="F14" s="54">
        <v>9</v>
      </c>
      <c r="G14" s="54">
        <v>9</v>
      </c>
      <c r="H14" s="1"/>
      <c r="I14" s="1"/>
      <c r="J14" s="1"/>
      <c r="K14" s="1"/>
    </row>
    <row r="15" spans="1:11" x14ac:dyDescent="0.35">
      <c r="A15" s="14"/>
      <c r="C15" s="53" t="s">
        <v>17</v>
      </c>
      <c r="D15" s="54">
        <v>9</v>
      </c>
      <c r="E15" s="54">
        <v>5</v>
      </c>
      <c r="F15" s="54">
        <v>5</v>
      </c>
      <c r="G15" s="54">
        <v>5</v>
      </c>
      <c r="H15" s="1"/>
      <c r="I15" s="1"/>
      <c r="J15" s="1"/>
      <c r="K15" s="1"/>
    </row>
    <row r="16" spans="1:11" x14ac:dyDescent="0.35">
      <c r="A16" s="14"/>
      <c r="C16" s="53" t="s">
        <v>18</v>
      </c>
      <c r="D16" s="54">
        <v>5</v>
      </c>
      <c r="E16" s="54">
        <v>4</v>
      </c>
      <c r="F16" s="54">
        <v>4</v>
      </c>
      <c r="G16" s="54">
        <v>4</v>
      </c>
      <c r="H16" s="1"/>
      <c r="I16" s="1"/>
      <c r="J16" s="1"/>
      <c r="K16" s="1"/>
    </row>
    <row r="17" spans="1:12" x14ac:dyDescent="0.35">
      <c r="A17" s="14"/>
      <c r="C17" s="53" t="s">
        <v>19</v>
      </c>
      <c r="D17" s="54">
        <v>4</v>
      </c>
      <c r="E17" s="54">
        <v>9</v>
      </c>
      <c r="F17" s="54">
        <v>4</v>
      </c>
      <c r="G17" s="54">
        <v>7</v>
      </c>
      <c r="H17" s="1"/>
      <c r="I17" s="1"/>
      <c r="J17" s="1"/>
      <c r="K17" s="1"/>
    </row>
    <row r="18" spans="1:12" x14ac:dyDescent="0.35">
      <c r="A18" s="14"/>
      <c r="C18" s="53" t="s">
        <v>20</v>
      </c>
      <c r="D18" s="54">
        <v>4</v>
      </c>
      <c r="E18" s="54">
        <v>5</v>
      </c>
      <c r="F18" s="54">
        <v>9</v>
      </c>
      <c r="G18" s="54">
        <v>3</v>
      </c>
      <c r="H18" s="1"/>
      <c r="I18" s="1"/>
      <c r="J18" s="1"/>
      <c r="K18" s="1"/>
    </row>
    <row r="19" spans="1:12" x14ac:dyDescent="0.35">
      <c r="A19" s="14"/>
      <c r="C19" s="53" t="s">
        <v>21</v>
      </c>
      <c r="D19" s="54">
        <v>9</v>
      </c>
      <c r="E19" s="54">
        <v>4</v>
      </c>
      <c r="F19" s="54">
        <v>5</v>
      </c>
      <c r="G19" s="54">
        <v>6</v>
      </c>
      <c r="H19" s="1"/>
      <c r="I19" s="1"/>
      <c r="J19" s="1"/>
      <c r="K19" s="1"/>
    </row>
    <row r="20" spans="1:12" x14ac:dyDescent="0.35">
      <c r="A20" s="14"/>
      <c r="C20" s="53" t="s">
        <v>22</v>
      </c>
      <c r="D20" s="54">
        <v>5</v>
      </c>
      <c r="E20" s="54">
        <v>7</v>
      </c>
      <c r="F20" s="54">
        <v>4</v>
      </c>
      <c r="G20" s="54">
        <v>10</v>
      </c>
      <c r="H20" s="1"/>
      <c r="I20" s="1"/>
      <c r="J20" s="1"/>
      <c r="K20" s="1"/>
    </row>
    <row r="21" spans="1:12" x14ac:dyDescent="0.35">
      <c r="A21" s="14"/>
      <c r="C21" s="53" t="s">
        <v>23</v>
      </c>
      <c r="D21" s="54">
        <v>4</v>
      </c>
      <c r="E21" s="54">
        <v>3</v>
      </c>
      <c r="F21" s="54">
        <v>7</v>
      </c>
      <c r="G21" s="54">
        <v>4</v>
      </c>
      <c r="H21" s="1"/>
      <c r="I21" s="1"/>
      <c r="J21" s="1"/>
      <c r="K21" s="1"/>
    </row>
    <row r="22" spans="1:12" x14ac:dyDescent="0.35">
      <c r="A22" s="14"/>
      <c r="C22" s="53" t="s">
        <v>24</v>
      </c>
      <c r="D22" s="54">
        <v>7</v>
      </c>
      <c r="E22" s="54">
        <v>6</v>
      </c>
      <c r="F22" s="54">
        <v>3</v>
      </c>
      <c r="G22" s="54">
        <v>9</v>
      </c>
      <c r="H22" s="1"/>
      <c r="I22" s="1"/>
      <c r="J22" s="1"/>
      <c r="K22" s="1"/>
    </row>
    <row r="23" spans="1:12" x14ac:dyDescent="0.35">
      <c r="A23" s="14"/>
      <c r="C23" s="53" t="s">
        <v>25</v>
      </c>
      <c r="D23" s="54">
        <v>3</v>
      </c>
      <c r="E23" s="54">
        <v>10</v>
      </c>
      <c r="F23" s="54">
        <v>6</v>
      </c>
      <c r="G23" s="54">
        <v>6</v>
      </c>
      <c r="H23" s="1"/>
      <c r="I23" s="1"/>
      <c r="J23" s="1"/>
      <c r="K23" s="1"/>
    </row>
    <row r="24" spans="1:12" x14ac:dyDescent="0.35">
      <c r="A24" s="14"/>
      <c r="C24" s="53" t="s">
        <v>26</v>
      </c>
      <c r="D24" s="54">
        <v>6</v>
      </c>
      <c r="E24" s="54">
        <v>4</v>
      </c>
      <c r="F24" s="54">
        <v>10</v>
      </c>
      <c r="G24" s="54">
        <v>10</v>
      </c>
      <c r="H24" s="1"/>
      <c r="I24" s="1"/>
      <c r="J24" s="1"/>
      <c r="K24" s="1"/>
    </row>
    <row r="25" spans="1:12" x14ac:dyDescent="0.35">
      <c r="A25" s="14"/>
      <c r="C25" s="53" t="s">
        <v>27</v>
      </c>
      <c r="D25" s="54">
        <v>10</v>
      </c>
      <c r="E25" s="54">
        <v>9</v>
      </c>
      <c r="F25" s="54">
        <v>4</v>
      </c>
      <c r="G25" s="54">
        <v>4</v>
      </c>
      <c r="H25" s="1"/>
      <c r="I25" s="1"/>
      <c r="J25" s="1"/>
      <c r="K25" s="1"/>
    </row>
    <row r="26" spans="1:12" x14ac:dyDescent="0.35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2" x14ac:dyDescent="0.35">
      <c r="A27" s="14"/>
      <c r="B27" s="4" t="s">
        <v>28</v>
      </c>
      <c r="H27" s="1"/>
      <c r="I27" s="1"/>
      <c r="J27" s="1"/>
      <c r="K27" s="1"/>
    </row>
    <row r="28" spans="1:12" x14ac:dyDescent="0.35">
      <c r="A28" s="14"/>
      <c r="C28" s="39" t="s">
        <v>29</v>
      </c>
      <c r="D28" s="40" t="s">
        <v>30</v>
      </c>
      <c r="E28" s="40" t="s">
        <v>31</v>
      </c>
      <c r="F28" s="40" t="s">
        <v>32</v>
      </c>
      <c r="G28" s="40" t="s">
        <v>85</v>
      </c>
      <c r="H28" s="40" t="s">
        <v>33</v>
      </c>
      <c r="I28" s="1"/>
      <c r="J28" s="1"/>
      <c r="K28" s="1"/>
      <c r="L28" s="1"/>
    </row>
    <row r="29" spans="1:12" x14ac:dyDescent="0.35">
      <c r="A29" s="14"/>
      <c r="C29" s="6" t="s">
        <v>8</v>
      </c>
      <c r="D29" s="55" t="str" cm="1">
        <f t="array" aca="1" ref="D29" ca="1">TAKEIF("vacant",Table2[[#This Row],[Status]]="vacant","active",Model!$C$8)</f>
        <v>vacant</v>
      </c>
      <c r="E29" s="49">
        <v>4</v>
      </c>
      <c r="F29" s="62">
        <v>5</v>
      </c>
      <c r="G29" s="62">
        <v>1</v>
      </c>
      <c r="H29" s="7">
        <v>2</v>
      </c>
      <c r="I29" s="1"/>
      <c r="J29" s="1"/>
      <c r="K29" s="1"/>
      <c r="L29" s="1"/>
    </row>
    <row r="30" spans="1:12" x14ac:dyDescent="0.35">
      <c r="A30" s="14"/>
      <c r="C30" s="8" t="s">
        <v>9</v>
      </c>
      <c r="D30" s="56" t="str" cm="1">
        <f t="array" aca="1" ref="D30" ca="1">TAKEIF("vacant",Table2[[#This Row],[Status]]="vacant","active",Model!$C$8)</f>
        <v>vacant</v>
      </c>
      <c r="E30" s="47">
        <v>9</v>
      </c>
      <c r="F30" s="62">
        <v>6</v>
      </c>
      <c r="G30" s="62">
        <v>2</v>
      </c>
      <c r="H30" s="9">
        <v>3</v>
      </c>
      <c r="I30" s="1"/>
      <c r="J30" s="1"/>
      <c r="K30" s="1"/>
      <c r="L30" s="1"/>
    </row>
    <row r="31" spans="1:12" x14ac:dyDescent="0.35">
      <c r="A31" s="14"/>
      <c r="C31" s="6" t="s">
        <v>10</v>
      </c>
      <c r="D31" s="55" t="str" cm="1">
        <f t="array" aca="1" ref="D31" ca="1">TAKEIF("vacant",Table2[[#This Row],[Status]]="vacant","active",Model!$C$8)</f>
        <v>vacant</v>
      </c>
      <c r="E31" s="49">
        <v>5</v>
      </c>
      <c r="F31" s="62">
        <v>4</v>
      </c>
      <c r="G31" s="62">
        <v>1</v>
      </c>
      <c r="H31" s="7">
        <v>2</v>
      </c>
    </row>
    <row r="32" spans="1:12" x14ac:dyDescent="0.35">
      <c r="A32" s="14"/>
      <c r="C32" s="8" t="s">
        <v>11</v>
      </c>
      <c r="D32" s="56" t="str" cm="1">
        <f t="array" aca="1" ref="D32" ca="1">TAKEIF("vacant",Table2[[#This Row],[Status]]="vacant","active",Model!$C$8)</f>
        <v>vacant</v>
      </c>
      <c r="E32" s="47">
        <v>4</v>
      </c>
      <c r="F32" s="62">
        <v>5</v>
      </c>
      <c r="G32" s="62">
        <v>1</v>
      </c>
      <c r="H32" s="9">
        <v>3</v>
      </c>
    </row>
    <row r="33" spans="1:8" x14ac:dyDescent="0.35">
      <c r="A33" s="14"/>
      <c r="C33" s="6" t="s">
        <v>12</v>
      </c>
      <c r="D33" s="55" t="str" cm="1">
        <f t="array" aca="1" ref="D33" ca="1">TAKEIF("vacant",Table2[[#This Row],[Status]]="vacant","active",Model!$C$8)</f>
        <v>vacant</v>
      </c>
      <c r="E33" s="49">
        <v>7</v>
      </c>
      <c r="F33" s="62">
        <v>3</v>
      </c>
      <c r="G33" s="62">
        <v>1</v>
      </c>
      <c r="H33" s="7">
        <v>4</v>
      </c>
    </row>
    <row r="34" spans="1:8" x14ac:dyDescent="0.35">
      <c r="A34" s="14"/>
      <c r="C34" s="8" t="s">
        <v>13</v>
      </c>
      <c r="D34" s="56" t="str" cm="1">
        <f t="array" aca="1" ref="D34" ca="1">TAKEIF("vacant",Table2[[#This Row],[Status]]="vacant","active",Model!$C$8)</f>
        <v>vacant</v>
      </c>
      <c r="E34" s="47">
        <v>3</v>
      </c>
      <c r="F34" s="62">
        <v>2</v>
      </c>
      <c r="G34" s="62">
        <v>1</v>
      </c>
      <c r="H34" s="9">
        <v>2</v>
      </c>
    </row>
    <row r="35" spans="1:8" x14ac:dyDescent="0.35">
      <c r="A35" s="14"/>
      <c r="C35" s="6" t="s">
        <v>14</v>
      </c>
      <c r="D35" s="55" t="str" cm="1">
        <f t="array" aca="1" ref="D35" ca="1">TAKEIF("vacant",Table2[[#This Row],[Status]]="vacant","active",Model!$C$8)</f>
        <v>vacant</v>
      </c>
      <c r="E35" s="49">
        <v>4</v>
      </c>
      <c r="F35" s="62">
        <v>5</v>
      </c>
      <c r="G35" s="62">
        <v>1</v>
      </c>
      <c r="H35" s="7">
        <v>30</v>
      </c>
    </row>
    <row r="36" spans="1:8" x14ac:dyDescent="0.35">
      <c r="A36" s="14"/>
      <c r="C36" s="8" t="s">
        <v>15</v>
      </c>
      <c r="D36" s="56" t="str" cm="1">
        <f t="array" aca="1" ref="D36" ca="1">TAKEIF("vacant",Table2[[#This Row],[Status]]="vacant","active",Model!$C$8)</f>
        <v>vacant</v>
      </c>
      <c r="E36" s="47">
        <v>9</v>
      </c>
      <c r="F36" s="62">
        <v>4</v>
      </c>
      <c r="G36" s="62">
        <v>1</v>
      </c>
      <c r="H36" s="38">
        <v>2</v>
      </c>
    </row>
    <row r="37" spans="1:8" x14ac:dyDescent="0.35">
      <c r="A37" s="14"/>
      <c r="C37" s="6" t="s">
        <v>16</v>
      </c>
      <c r="D37" s="55" t="str" cm="1">
        <f t="array" aca="1" ref="D37" ca="1">TAKEIF("vacant",Table2[[#This Row],[Status]]="vacant","active",Model!$C$8)</f>
        <v>vacant</v>
      </c>
      <c r="E37" s="49">
        <v>5</v>
      </c>
      <c r="F37" s="62">
        <v>5</v>
      </c>
      <c r="G37" s="62">
        <v>2</v>
      </c>
      <c r="H37" s="38">
        <v>3</v>
      </c>
    </row>
    <row r="38" spans="1:8" x14ac:dyDescent="0.35">
      <c r="A38" s="14"/>
      <c r="C38" s="8" t="s">
        <v>17</v>
      </c>
      <c r="D38" s="56" t="str" cm="1">
        <f t="array" aca="1" ref="D38" ca="1">TAKEIF("vacant",Table2[[#This Row],[Status]]="vacant","active",Model!$C$8)</f>
        <v>vacant</v>
      </c>
      <c r="E38" s="47">
        <v>4</v>
      </c>
      <c r="F38" s="62">
        <v>6</v>
      </c>
      <c r="G38" s="62">
        <v>3</v>
      </c>
      <c r="H38" s="38">
        <v>2</v>
      </c>
    </row>
    <row r="39" spans="1:8" x14ac:dyDescent="0.35">
      <c r="A39" s="14"/>
      <c r="C39" s="6" t="s">
        <v>18</v>
      </c>
      <c r="D39" s="55" t="str" cm="1">
        <f t="array" aca="1" ref="D39" ca="1">TAKEIF("vacant",Table2[[#This Row],[Status]]="vacant","active",Model!$C$8)</f>
        <v>vacant</v>
      </c>
      <c r="E39" s="49">
        <v>7</v>
      </c>
      <c r="F39" s="62">
        <v>4</v>
      </c>
      <c r="G39" s="62">
        <v>1</v>
      </c>
      <c r="H39" s="38">
        <v>3</v>
      </c>
    </row>
    <row r="40" spans="1:8" x14ac:dyDescent="0.35">
      <c r="A40" s="14"/>
      <c r="C40" s="8" t="s">
        <v>19</v>
      </c>
      <c r="D40" s="56" t="str" cm="1">
        <f t="array" aca="1" ref="D40" ca="1">TAKEIF("vacant",Table2[[#This Row],[Status]]="vacant","active",Model!$C$8)</f>
        <v>vacant</v>
      </c>
      <c r="E40" s="47">
        <v>3</v>
      </c>
      <c r="F40" s="62">
        <v>5</v>
      </c>
      <c r="G40" s="62">
        <v>2</v>
      </c>
      <c r="H40" s="38">
        <v>4</v>
      </c>
    </row>
    <row r="41" spans="1:8" x14ac:dyDescent="0.35">
      <c r="A41" s="14"/>
      <c r="C41" s="6" t="s">
        <v>20</v>
      </c>
      <c r="D41" s="55" t="str" cm="1">
        <f t="array" aca="1" ref="D41" ca="1">TAKEIF("vacant",Table2[[#This Row],[Status]]="vacant","active",Model!$C$8)</f>
        <v>vacant</v>
      </c>
      <c r="E41" s="49">
        <v>6</v>
      </c>
      <c r="F41" s="62">
        <v>3</v>
      </c>
      <c r="G41" s="62">
        <v>1</v>
      </c>
      <c r="H41" s="38">
        <v>2</v>
      </c>
    </row>
    <row r="42" spans="1:8" x14ac:dyDescent="0.35">
      <c r="A42" s="14"/>
      <c r="C42" s="8" t="s">
        <v>21</v>
      </c>
      <c r="D42" s="56" t="str" cm="1">
        <f t="array" aca="1" ref="D42" ca="1">TAKEIF("vacant",Table2[[#This Row],[Status]]="vacant","active",Model!$C$8)</f>
        <v>vacant</v>
      </c>
      <c r="E42" s="47">
        <v>10</v>
      </c>
      <c r="F42" s="62">
        <v>2</v>
      </c>
      <c r="G42" s="62">
        <v>1</v>
      </c>
      <c r="H42" s="38">
        <v>2</v>
      </c>
    </row>
    <row r="43" spans="1:8" x14ac:dyDescent="0.35">
      <c r="A43" s="14"/>
      <c r="C43" s="6" t="s">
        <v>22</v>
      </c>
      <c r="D43" s="55" t="str" cm="1">
        <f t="array" aca="1" ref="D43" ca="1">TAKEIF("vacant",Table2[[#This Row],[Status]]="vacant","active",Model!$C$8)</f>
        <v>vacant</v>
      </c>
      <c r="E43" s="49">
        <v>4</v>
      </c>
      <c r="F43" s="62">
        <v>5</v>
      </c>
      <c r="G43" s="62">
        <v>2</v>
      </c>
      <c r="H43" s="38">
        <v>3</v>
      </c>
    </row>
    <row r="44" spans="1:8" x14ac:dyDescent="0.35">
      <c r="A44" s="14"/>
      <c r="C44" s="8" t="s">
        <v>23</v>
      </c>
      <c r="D44" s="56" t="str" cm="1">
        <f t="array" aca="1" ref="D44" ca="1">TAKEIF("vacant",Table2[[#This Row],[Status]]="vacant","active",Model!$C$8)</f>
        <v>vacant</v>
      </c>
      <c r="E44" s="47">
        <v>4</v>
      </c>
      <c r="F44" s="62">
        <v>4</v>
      </c>
      <c r="G44" s="62">
        <v>1</v>
      </c>
      <c r="H44" s="38">
        <v>2</v>
      </c>
    </row>
    <row r="45" spans="1:8" x14ac:dyDescent="0.35">
      <c r="A45" s="14"/>
      <c r="C45" s="6" t="s">
        <v>24</v>
      </c>
      <c r="D45" s="55" t="str" cm="1">
        <f t="array" aca="1" ref="D45" ca="1">TAKEIF("vacant",Table2[[#This Row],[Status]]="vacant","active",Model!$C$8)</f>
        <v>vacant</v>
      </c>
      <c r="E45" s="47">
        <v>4</v>
      </c>
      <c r="F45" s="62">
        <v>2</v>
      </c>
      <c r="G45" s="62">
        <v>0</v>
      </c>
      <c r="H45" s="38">
        <v>3</v>
      </c>
    </row>
    <row r="46" spans="1:8" x14ac:dyDescent="0.35">
      <c r="A46" s="14"/>
      <c r="C46" s="8" t="s">
        <v>25</v>
      </c>
      <c r="D46" s="56" t="str" cm="1">
        <f t="array" aca="1" ref="D46" ca="1">TAKEIF("vacant",Table2[[#This Row],[Status]]="vacant","active",Model!$C$8)</f>
        <v>vacant</v>
      </c>
      <c r="E46" s="47">
        <v>4</v>
      </c>
      <c r="F46" s="62">
        <v>5</v>
      </c>
      <c r="G46" s="62">
        <v>2</v>
      </c>
      <c r="H46" s="38">
        <v>4</v>
      </c>
    </row>
    <row r="47" spans="1:8" x14ac:dyDescent="0.35">
      <c r="A47" s="14"/>
      <c r="C47" s="6" t="s">
        <v>26</v>
      </c>
      <c r="D47" s="55" t="str" cm="1">
        <f t="array" aca="1" ref="D47" ca="1">TAKEIF("vacant",Table2[[#This Row],[Status]]="vacant","active",Model!$C$8)</f>
        <v>vacant</v>
      </c>
      <c r="E47" s="49">
        <v>7</v>
      </c>
      <c r="F47" s="62">
        <v>4</v>
      </c>
      <c r="G47" s="62">
        <v>1</v>
      </c>
      <c r="H47" s="38">
        <v>2</v>
      </c>
    </row>
    <row r="48" spans="1:8" x14ac:dyDescent="0.35">
      <c r="A48" s="14"/>
      <c r="C48" s="8" t="s">
        <v>27</v>
      </c>
      <c r="D48" s="56" t="str" cm="1">
        <f t="array" aca="1" ref="D48" ca="1">TAKEIF("vacant",Table2[[#This Row],[Status]]="vacant","active",Model!$C$8)</f>
        <v>vacant</v>
      </c>
      <c r="E48" s="47">
        <v>3</v>
      </c>
      <c r="F48" s="62">
        <v>3</v>
      </c>
      <c r="G48" s="62">
        <v>1</v>
      </c>
      <c r="H48" s="38">
        <v>30</v>
      </c>
    </row>
    <row r="49" spans="1:8" x14ac:dyDescent="0.35">
      <c r="A49" s="14"/>
    </row>
    <row r="50" spans="1:8" x14ac:dyDescent="0.35">
      <c r="A50" s="14"/>
      <c r="B50" s="12" t="s">
        <v>34</v>
      </c>
      <c r="C50" s="13"/>
    </row>
    <row r="51" spans="1:8" x14ac:dyDescent="0.35">
      <c r="A51" s="14"/>
      <c r="C51" s="39" t="s">
        <v>35</v>
      </c>
      <c r="D51" s="40" t="s">
        <v>30</v>
      </c>
      <c r="E51" s="40" t="s">
        <v>36</v>
      </c>
      <c r="F51" s="40" t="s">
        <v>86</v>
      </c>
      <c r="G51" s="40" t="s">
        <v>87</v>
      </c>
      <c r="H51" s="40" t="s">
        <v>88</v>
      </c>
    </row>
    <row r="52" spans="1:8" x14ac:dyDescent="0.35">
      <c r="A52" s="14"/>
      <c r="C52" s="6" t="s">
        <v>37</v>
      </c>
      <c r="D52" s="38" t="str" cm="1">
        <f t="array" aca="1" ref="D52" ca="1">TAKEIF("vacant",Table1[[#This Row],[Status]]="vacant","active",Model!$C$3)</f>
        <v>vacant</v>
      </c>
      <c r="E52" s="7"/>
      <c r="F52" s="49">
        <v>1</v>
      </c>
      <c r="G52" s="62">
        <v>1</v>
      </c>
      <c r="H52" s="49"/>
    </row>
    <row r="53" spans="1:8" x14ac:dyDescent="0.35">
      <c r="A53" s="14"/>
      <c r="C53" s="8" t="s">
        <v>38</v>
      </c>
      <c r="D53" s="38" t="str" cm="1">
        <f t="array" aca="1" ref="D53" ca="1">TAKEIF("vacant",Table1[[#This Row],[Status]]="vacant","active",Model!$C$3)</f>
        <v>vacant</v>
      </c>
      <c r="E53" s="9"/>
      <c r="F53" s="47">
        <v>1</v>
      </c>
      <c r="G53" s="62">
        <v>1</v>
      </c>
      <c r="H53" s="47"/>
    </row>
    <row r="54" spans="1:8" x14ac:dyDescent="0.35">
      <c r="A54" s="14"/>
      <c r="C54" s="6" t="s">
        <v>39</v>
      </c>
      <c r="D54" s="38" t="str" cm="1">
        <f t="array" aca="1" ref="D54" ca="1">TAKEIF("vacant",Table1[[#This Row],[Status]]="vacant","active",Model!$C$3)</f>
        <v>vacant</v>
      </c>
      <c r="E54" s="7"/>
      <c r="F54" s="49">
        <v>1</v>
      </c>
      <c r="G54" s="62">
        <v>1</v>
      </c>
      <c r="H54" s="49"/>
    </row>
    <row r="55" spans="1:8" x14ac:dyDescent="0.35">
      <c r="A55" s="14"/>
      <c r="C55" s="8" t="s">
        <v>40</v>
      </c>
      <c r="D55" s="38" t="str" cm="1">
        <f t="array" aca="1" ref="D55" ca="1">TAKEIF("vacant",Table1[[#This Row],[Status]]="vacant","active",Model!$C$3)</f>
        <v>vacant</v>
      </c>
      <c r="E55" s="9"/>
      <c r="F55" s="47">
        <v>1</v>
      </c>
      <c r="G55" s="62">
        <v>1</v>
      </c>
      <c r="H55" s="47"/>
    </row>
    <row r="56" spans="1:8" x14ac:dyDescent="0.35">
      <c r="A56" s="14"/>
      <c r="C56" s="6" t="s">
        <v>41</v>
      </c>
      <c r="D56" s="38" t="str" cm="1">
        <f t="array" aca="1" ref="D56" ca="1">TAKEIF("vacant",Table1[[#This Row],[Status]]="vacant","active",Model!$C$3)</f>
        <v>vacant</v>
      </c>
      <c r="E56" s="7"/>
      <c r="F56" s="49">
        <v>1</v>
      </c>
      <c r="G56" s="62">
        <v>1</v>
      </c>
      <c r="H56" s="49"/>
    </row>
    <row r="57" spans="1:8" x14ac:dyDescent="0.35">
      <c r="A57" s="14"/>
      <c r="C57" s="8" t="s">
        <v>42</v>
      </c>
      <c r="D57" s="38" t="str" cm="1">
        <f t="array" aca="1" ref="D57" ca="1">TAKEIF("vacant",Table1[[#This Row],[Status]]="vacant","active",Model!$C$3)</f>
        <v>vacant</v>
      </c>
      <c r="E57" s="9"/>
      <c r="F57" s="47">
        <v>1</v>
      </c>
      <c r="G57" s="62">
        <v>1</v>
      </c>
      <c r="H57" s="47"/>
    </row>
    <row r="58" spans="1:8" x14ac:dyDescent="0.35">
      <c r="A58" s="14"/>
      <c r="C58" s="6" t="s">
        <v>43</v>
      </c>
      <c r="D58" s="38" t="str" cm="1">
        <f t="array" aca="1" ref="D58" ca="1">TAKEIF("vacant",Table1[[#This Row],[Status]]="vacant","active",Model!$C$3)</f>
        <v>vacant</v>
      </c>
      <c r="E58" s="7"/>
      <c r="F58" s="49">
        <v>1</v>
      </c>
      <c r="G58" s="62">
        <v>1</v>
      </c>
      <c r="H58" s="49"/>
    </row>
    <row r="59" spans="1:8" x14ac:dyDescent="0.35">
      <c r="A59" s="14"/>
      <c r="C59" s="8" t="s">
        <v>44</v>
      </c>
      <c r="D59" s="38" t="str" cm="1">
        <f t="array" aca="1" ref="D59" ca="1">TAKEIF("vacant",Table1[[#This Row],[Status]]="vacant","active",Model!$C$3)</f>
        <v>vacant</v>
      </c>
      <c r="E59" s="9"/>
      <c r="F59" s="47">
        <v>1</v>
      </c>
      <c r="G59" s="62">
        <v>1</v>
      </c>
      <c r="H59" s="47"/>
    </row>
    <row r="60" spans="1:8" x14ac:dyDescent="0.35">
      <c r="A60" s="14"/>
      <c r="C60" s="6" t="s">
        <v>45</v>
      </c>
      <c r="D60" s="38" t="str" cm="1">
        <f t="array" aca="1" ref="D60" ca="1">TAKEIF("vacant",Table1[[#This Row],[Status]]="vacant","active",Model!$C$3)</f>
        <v>vacant</v>
      </c>
      <c r="E60" s="7"/>
      <c r="F60" s="49">
        <v>1</v>
      </c>
      <c r="G60" s="62">
        <v>1</v>
      </c>
      <c r="H60" s="49"/>
    </row>
    <row r="61" spans="1:8" x14ac:dyDescent="0.35">
      <c r="A61" s="14"/>
      <c r="C61" s="8" t="s">
        <v>46</v>
      </c>
      <c r="D61" s="38" t="str" cm="1">
        <f t="array" aca="1" ref="D61" ca="1">TAKEIF("vacant",Table1[[#This Row],[Status]]="vacant","active",Model!$C$3)</f>
        <v>vacant</v>
      </c>
      <c r="E61" s="9"/>
      <c r="F61" s="47">
        <v>1</v>
      </c>
      <c r="G61" s="62">
        <v>1</v>
      </c>
      <c r="H61" s="47"/>
    </row>
    <row r="62" spans="1:8" x14ac:dyDescent="0.35">
      <c r="A62" s="14"/>
      <c r="C62" s="6" t="s">
        <v>47</v>
      </c>
      <c r="D62" s="38" t="str" cm="1">
        <f t="array" aca="1" ref="D62" ca="1">TAKEIF("vacant",Table1[[#This Row],[Status]]="vacant","active",Model!$C$3)</f>
        <v>vacant</v>
      </c>
      <c r="E62" s="7"/>
      <c r="F62" s="49">
        <v>1</v>
      </c>
      <c r="G62" s="62">
        <v>2</v>
      </c>
      <c r="H62" s="49"/>
    </row>
    <row r="63" spans="1:8" x14ac:dyDescent="0.35">
      <c r="A63" s="14"/>
      <c r="C63" s="8" t="s">
        <v>48</v>
      </c>
      <c r="D63" s="38" t="str" cm="1">
        <f t="array" aca="1" ref="D63" ca="1">TAKEIF("vacant",Table1[[#This Row],[Status]]="vacant","active",Model!$C$3)</f>
        <v>vacant</v>
      </c>
      <c r="E63" s="9"/>
      <c r="F63" s="47">
        <v>1</v>
      </c>
      <c r="G63" s="62">
        <v>2</v>
      </c>
      <c r="H63" s="47"/>
    </row>
    <row r="64" spans="1:8" x14ac:dyDescent="0.35">
      <c r="A64" s="14"/>
      <c r="C64" s="6" t="s">
        <v>49</v>
      </c>
      <c r="D64" s="38" t="str" cm="1">
        <f t="array" aca="1" ref="D64" ca="1">TAKEIF("vacant",Table1[[#This Row],[Status]]="vacant","active",Model!$C$3)</f>
        <v>vacant</v>
      </c>
      <c r="E64" s="7"/>
      <c r="F64" s="49">
        <v>1</v>
      </c>
      <c r="G64" s="62">
        <v>2</v>
      </c>
      <c r="H64" s="49"/>
    </row>
    <row r="65" spans="1:8" x14ac:dyDescent="0.35">
      <c r="A65" s="14"/>
      <c r="C65" s="8" t="s">
        <v>50</v>
      </c>
      <c r="D65" s="38" t="str" cm="1">
        <f t="array" aca="1" ref="D65" ca="1">TAKEIF("vacant",Table1[[#This Row],[Status]]="vacant","active",Model!$C$3)</f>
        <v>vacant</v>
      </c>
      <c r="E65" s="9"/>
      <c r="F65" s="47">
        <v>2</v>
      </c>
      <c r="G65" s="62">
        <v>2</v>
      </c>
      <c r="H65" s="47"/>
    </row>
    <row r="66" spans="1:8" x14ac:dyDescent="0.35">
      <c r="A66" s="14"/>
      <c r="C66" s="6" t="s">
        <v>51</v>
      </c>
      <c r="D66" s="38" t="str" cm="1">
        <f t="array" aca="1" ref="D66" ca="1">TAKEIF("vacant",Table1[[#This Row],[Status]]="vacant","active",Model!$C$3)</f>
        <v>vacant</v>
      </c>
      <c r="E66" s="7"/>
      <c r="F66" s="49">
        <v>2</v>
      </c>
      <c r="G66" s="62">
        <v>2</v>
      </c>
      <c r="H66" s="49"/>
    </row>
    <row r="67" spans="1:8" x14ac:dyDescent="0.35">
      <c r="A67" s="14"/>
      <c r="C67" s="8" t="s">
        <v>52</v>
      </c>
      <c r="D67" s="38" t="str" cm="1">
        <f t="array" aca="1" ref="D67" ca="1">TAKEIF("vacant",Table1[[#This Row],[Status]]="vacant","active",Model!$C$3)</f>
        <v>vacant</v>
      </c>
      <c r="E67" s="9"/>
      <c r="F67" s="47">
        <v>2</v>
      </c>
      <c r="G67" s="62">
        <v>2</v>
      </c>
      <c r="H67" s="47"/>
    </row>
    <row r="68" spans="1:8" x14ac:dyDescent="0.35">
      <c r="A68" s="14"/>
      <c r="C68" s="6" t="s">
        <v>53</v>
      </c>
      <c r="D68" s="38" t="str" cm="1">
        <f t="array" aca="1" ref="D68" ca="1">TAKEIF("vacant",Table1[[#This Row],[Status]]="vacant","active",Model!$C$3)</f>
        <v>vacant</v>
      </c>
      <c r="E68" s="7"/>
      <c r="F68" s="49">
        <v>2</v>
      </c>
      <c r="G68" s="62">
        <v>2</v>
      </c>
      <c r="H68" s="49"/>
    </row>
    <row r="69" spans="1:8" x14ac:dyDescent="0.35">
      <c r="A69" s="14"/>
      <c r="C69" s="8" t="s">
        <v>54</v>
      </c>
      <c r="D69" s="38" t="str" cm="1">
        <f t="array" aca="1" ref="D69" ca="1">TAKEIF("vacant",Table1[[#This Row],[Status]]="vacant","active",Model!$C$3)</f>
        <v>vacant</v>
      </c>
      <c r="E69" s="9"/>
      <c r="F69" s="47">
        <v>2</v>
      </c>
      <c r="G69" s="62">
        <v>2</v>
      </c>
      <c r="H69" s="47"/>
    </row>
    <row r="70" spans="1:8" x14ac:dyDescent="0.35">
      <c r="A70" s="14"/>
      <c r="C70" s="6" t="s">
        <v>55</v>
      </c>
      <c r="D70" s="38" t="str" cm="1">
        <f t="array" aca="1" ref="D70" ca="1">TAKEIF("vacant",Table1[[#This Row],[Status]]="vacant","active",Model!$C$3)</f>
        <v>vacant</v>
      </c>
      <c r="E70" s="7"/>
      <c r="F70" s="49">
        <v>2</v>
      </c>
      <c r="G70" s="62">
        <v>2</v>
      </c>
      <c r="H70" s="49"/>
    </row>
    <row r="71" spans="1:8" x14ac:dyDescent="0.35">
      <c r="A71" s="14"/>
      <c r="C71" s="10" t="s">
        <v>56</v>
      </c>
      <c r="D71" s="38" t="str" cm="1">
        <f t="array" aca="1" ref="D71" ca="1">TAKEIF("vacant",Table1[[#This Row],[Status]]="vacant","active",Model!$C$3)</f>
        <v>vacant</v>
      </c>
      <c r="E71" s="11"/>
      <c r="F71" s="47">
        <v>2</v>
      </c>
      <c r="G71" s="62">
        <v>1</v>
      </c>
      <c r="H71" s="47"/>
    </row>
    <row r="72" spans="1:8" x14ac:dyDescent="0.35">
      <c r="A72" s="14"/>
    </row>
    <row r="73" spans="1:8" x14ac:dyDescent="0.35">
      <c r="A73" s="14"/>
      <c r="B73" s="15"/>
      <c r="C73" s="15"/>
      <c r="D73" s="15"/>
      <c r="E73" s="15"/>
      <c r="F73" s="15"/>
      <c r="G73" s="15"/>
      <c r="H73" s="15"/>
    </row>
    <row r="74" spans="1:8" x14ac:dyDescent="0.35">
      <c r="A74" s="14"/>
    </row>
    <row r="75" spans="1:8" x14ac:dyDescent="0.35">
      <c r="A75" s="14"/>
      <c r="B75" t="s">
        <v>69</v>
      </c>
    </row>
    <row r="76" spans="1:8" x14ac:dyDescent="0.35">
      <c r="A76" s="14"/>
      <c r="C76" s="30" t="s">
        <v>72</v>
      </c>
      <c r="D76" s="33">
        <v>1</v>
      </c>
    </row>
    <row r="77" spans="1:8" x14ac:dyDescent="0.35">
      <c r="A77" s="14"/>
      <c r="C77" s="30" t="s">
        <v>77</v>
      </c>
      <c r="D77" s="33">
        <v>5</v>
      </c>
    </row>
    <row r="78" spans="1:8" x14ac:dyDescent="0.35">
      <c r="A78" s="14"/>
      <c r="C78" s="30" t="s">
        <v>71</v>
      </c>
      <c r="D78" s="5">
        <v>20</v>
      </c>
    </row>
    <row r="79" spans="1:8" x14ac:dyDescent="0.35">
      <c r="A79" s="14"/>
      <c r="C79" s="30" t="s">
        <v>89</v>
      </c>
      <c r="D79" s="5">
        <v>8</v>
      </c>
    </row>
    <row r="80" spans="1:8" x14ac:dyDescent="0.35">
      <c r="A80" s="14"/>
      <c r="C80" s="30" t="s">
        <v>67</v>
      </c>
      <c r="D80" s="33" cm="1">
        <f t="array" aca="1" ref="D80" ca="1">TAKEIF(20, VLOOKUP(Model!$F$7,Data!C51:E71,2,FALSE)="vacant",D80-VLOOKUP(Model!$F$7,Table1[],5,FALSE),Model!C3,VLOOKUP(Model!$F$12,Table2[#All],2,FALSE)="vacant",D80-D77,Model!C8,AND(VLOOKUP(Model!$F$7,Table1[],2,FALSE)="active",VLOOKUP(Model!$F$7,Table1[],2,FALSE)="active"),D80-VLOOKUP(Model!F17,Table2[],5,FALSE)+VLOOKUP(Model!F17,Table2[],4,FALSE),Model!C13)</f>
        <v>20</v>
      </c>
    </row>
    <row r="81" spans="1:8" x14ac:dyDescent="0.35">
      <c r="A81" s="14"/>
      <c r="C81" s="30" t="s">
        <v>66</v>
      </c>
      <c r="D81" s="5" cm="1">
        <f t="array" aca="1" ref="D81" ca="1">TAKEIF(0, VLOOKUP(Model!$F$7,Data!C51:E71,2,FALSE)="vacant",D81+VLOOKUP(Model!$F$7,Table1[],5,FALSE),Model!C3,VLOOKUP(Model!$F$12,Table2[#All],2,FALSE)="vacant",D81+D77,Model!C8,AND(VLOOKUP(Model!$F$7,Table1[],2,FALSE)="active",VLOOKUP(Model!$F$7,Table1[],2,FALSE)="active"),D81+VLOOKUP(Model!F17,Table2[],5,FALSE),Model!C13)</f>
        <v>0</v>
      </c>
    </row>
    <row r="82" spans="1:8" x14ac:dyDescent="0.35">
      <c r="A82" s="14"/>
      <c r="C82" s="30" t="s">
        <v>68</v>
      </c>
      <c r="D82" s="5" cm="1">
        <f t="array" aca="1" ref="D82" ca="1">TAKEIF(0,AND(VLOOKUP(Model!$F$7,Table1[],2,FALSE)="active",VLOOKUP(Model!$F$7,Table1[],2,FALSE)="active"),D82+VLOOKUP(Model!F17,Table2[],4,FALSE),Model!C13)</f>
        <v>0</v>
      </c>
    </row>
    <row r="83" spans="1:8" x14ac:dyDescent="0.35">
      <c r="A83" s="14"/>
      <c r="C83" s="16" t="s">
        <v>1</v>
      </c>
      <c r="D83" s="3">
        <v>10</v>
      </c>
    </row>
    <row r="84" spans="1:8" x14ac:dyDescent="0.35">
      <c r="A84" s="14"/>
      <c r="C84" s="16" t="s">
        <v>0</v>
      </c>
      <c r="D84" s="2" cm="1">
        <f t="array" aca="1" ref="D84" ca="1">TAKEIF(0,VLOOKUP(Model!$F$7,Data!C51:E71,2,FALSE)="vacant",D84+1,Model!C3)</f>
        <v>0</v>
      </c>
    </row>
    <row r="85" spans="1:8" x14ac:dyDescent="0.35">
      <c r="A85" s="14"/>
      <c r="C85" s="58" t="s">
        <v>84</v>
      </c>
      <c r="D85" s="59" t="s">
        <v>4</v>
      </c>
    </row>
    <row r="86" spans="1:8" x14ac:dyDescent="0.35">
      <c r="A86" s="14"/>
      <c r="C86" s="58"/>
      <c r="D86" s="2"/>
    </row>
    <row r="87" spans="1:8" x14ac:dyDescent="0.35">
      <c r="A87" s="14"/>
      <c r="C87" s="58"/>
      <c r="D87" s="2"/>
    </row>
    <row r="88" spans="1:8" x14ac:dyDescent="0.35">
      <c r="A88" s="14"/>
      <c r="C88" s="58"/>
      <c r="D88" s="2"/>
    </row>
    <row r="89" spans="1:8" x14ac:dyDescent="0.35">
      <c r="A89" s="14"/>
      <c r="D89" s="1"/>
    </row>
    <row r="90" spans="1:8" x14ac:dyDescent="0.35">
      <c r="A90" s="31"/>
      <c r="B90" s="31"/>
      <c r="C90" s="31"/>
      <c r="D90" s="32"/>
      <c r="E90" s="31"/>
      <c r="F90" s="31"/>
      <c r="G90" s="31"/>
      <c r="H90" s="31"/>
    </row>
    <row r="91" spans="1:8" x14ac:dyDescent="0.35">
      <c r="A91" s="31"/>
      <c r="D91" s="1"/>
    </row>
    <row r="92" spans="1:8" x14ac:dyDescent="0.35">
      <c r="A92" s="31"/>
      <c r="B92" t="s">
        <v>70</v>
      </c>
      <c r="C92" s="31" t="b">
        <f ca="1">D84=D83</f>
        <v>0</v>
      </c>
    </row>
    <row r="93" spans="1:8" x14ac:dyDescent="0.35">
      <c r="A93" s="31"/>
    </row>
    <row r="94" spans="1:8" x14ac:dyDescent="0.35">
      <c r="A94" s="31"/>
    </row>
  </sheetData>
  <mergeCells count="1">
    <mergeCell ref="D4:G4"/>
  </mergeCells>
  <conditionalFormatting sqref="C92">
    <cfRule type="cellIs" dxfId="27" priority="2" operator="equal">
      <formula>TRUE</formula>
    </cfRule>
  </conditionalFormatting>
  <pageMargins left="0.7" right="0.7" top="0.75" bottom="0.75" header="0.3" footer="0.3"/>
  <cellWatches>
    <cellWatch r="F5"/>
  </cellWatches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9875F-02EB-44A4-9B3F-E8AF7EB0D670}">
  <sheetPr codeName="Sheet2"/>
  <dimension ref="A1:G18"/>
  <sheetViews>
    <sheetView zoomScale="70" zoomScaleNormal="70" workbookViewId="0">
      <selection activeCell="G14" sqref="G14"/>
    </sheetView>
  </sheetViews>
  <sheetFormatPr defaultRowHeight="14.5" x14ac:dyDescent="0.35"/>
  <cols>
    <col min="3" max="3" width="10.453125" customWidth="1"/>
    <col min="5" max="5" width="25.36328125" customWidth="1"/>
    <col min="6" max="6" width="20.81640625" customWidth="1"/>
  </cols>
  <sheetData>
    <row r="1" spans="1:7" x14ac:dyDescent="0.35">
      <c r="A1" s="17" t="s">
        <v>57</v>
      </c>
      <c r="B1" s="18"/>
      <c r="C1" s="19" t="s">
        <v>58</v>
      </c>
      <c r="D1" s="19" t="s">
        <v>59</v>
      </c>
      <c r="E1" s="19"/>
      <c r="F1" s="19"/>
      <c r="G1" s="19"/>
    </row>
    <row r="2" spans="1:7" x14ac:dyDescent="0.35">
      <c r="A2" s="20" t="s">
        <v>60</v>
      </c>
      <c r="B2" s="21"/>
      <c r="C2" s="22"/>
      <c r="D2" s="34"/>
      <c r="E2" s="20"/>
      <c r="F2" s="20"/>
      <c r="G2" s="20"/>
    </row>
    <row r="3" spans="1:7" x14ac:dyDescent="0.35">
      <c r="A3" s="23"/>
      <c r="B3" s="24">
        <v>1</v>
      </c>
      <c r="C3" s="25" t="s">
        <v>61</v>
      </c>
      <c r="D3" s="43"/>
      <c r="E3" s="43"/>
      <c r="F3" s="43"/>
      <c r="G3" s="42"/>
    </row>
    <row r="4" spans="1:7" ht="43" customHeight="1" x14ac:dyDescent="0.35">
      <c r="A4" s="23"/>
      <c r="B4" s="41"/>
      <c r="C4" s="48" t="s">
        <v>59</v>
      </c>
      <c r="D4" s="44"/>
      <c r="E4" s="66" t="s">
        <v>76</v>
      </c>
      <c r="F4" s="67"/>
      <c r="G4" s="45"/>
    </row>
    <row r="5" spans="1:7" ht="14" customHeight="1" x14ac:dyDescent="0.35">
      <c r="A5" s="23"/>
      <c r="B5" s="37"/>
      <c r="C5" s="26" t="s">
        <v>62</v>
      </c>
      <c r="D5" s="27"/>
      <c r="E5" s="35"/>
      <c r="F5" s="36"/>
      <c r="G5" s="37"/>
    </row>
    <row r="6" spans="1:7" x14ac:dyDescent="0.35">
      <c r="A6" s="23"/>
      <c r="B6" s="37"/>
      <c r="C6" s="28"/>
      <c r="D6" s="28"/>
      <c r="E6" s="29" t="s">
        <v>63</v>
      </c>
      <c r="F6" s="29" t="s">
        <v>64</v>
      </c>
      <c r="G6" s="37"/>
    </row>
    <row r="7" spans="1:7" x14ac:dyDescent="0.35">
      <c r="A7" s="23"/>
      <c r="B7" s="37"/>
      <c r="C7" s="28"/>
      <c r="D7" s="28"/>
      <c r="E7" s="60" t="s">
        <v>65</v>
      </c>
      <c r="F7" s="61" t="str" cm="1">
        <f t="array" aca="1" ref="F7" ca="1">SELECTFROMRANGE(Data!C52:C71)</f>
        <v>employee 6</v>
      </c>
      <c r="G7" s="37"/>
    </row>
    <row r="8" spans="1:7" x14ac:dyDescent="0.35">
      <c r="B8" s="24">
        <v>2</v>
      </c>
      <c r="C8" s="25" t="s">
        <v>74</v>
      </c>
      <c r="D8" s="43"/>
      <c r="E8" s="43"/>
      <c r="F8" s="43"/>
      <c r="G8" s="42"/>
    </row>
    <row r="9" spans="1:7" ht="30.5" customHeight="1" x14ac:dyDescent="0.35">
      <c r="B9" s="41"/>
      <c r="C9" s="48" t="s">
        <v>59</v>
      </c>
      <c r="D9" s="44"/>
      <c r="E9" s="66" t="s">
        <v>75</v>
      </c>
      <c r="F9" s="67"/>
      <c r="G9" s="45"/>
    </row>
    <row r="10" spans="1:7" x14ac:dyDescent="0.35">
      <c r="B10" s="37"/>
      <c r="C10" s="26" t="s">
        <v>62</v>
      </c>
      <c r="D10" s="27"/>
      <c r="E10" s="35"/>
      <c r="F10" s="36"/>
      <c r="G10" s="37"/>
    </row>
    <row r="11" spans="1:7" x14ac:dyDescent="0.35">
      <c r="B11" s="37"/>
      <c r="C11" s="28"/>
      <c r="D11" s="28"/>
      <c r="E11" s="29" t="s">
        <v>63</v>
      </c>
      <c r="F11" s="29" t="s">
        <v>64</v>
      </c>
      <c r="G11" s="37"/>
    </row>
    <row r="12" spans="1:7" x14ac:dyDescent="0.35">
      <c r="B12" s="37"/>
      <c r="C12" s="28"/>
      <c r="D12" s="28"/>
      <c r="E12" s="60" t="s">
        <v>78</v>
      </c>
      <c r="F12" s="61" t="str" cm="1">
        <f t="array" aca="1" ref="F12" ca="1">SELECTFROMRANGE(Table3[Column1])</f>
        <v>Restaurant 4</v>
      </c>
      <c r="G12" s="37"/>
    </row>
    <row r="13" spans="1:7" x14ac:dyDescent="0.35">
      <c r="B13" s="24">
        <v>3</v>
      </c>
      <c r="C13" s="25" t="s">
        <v>81</v>
      </c>
      <c r="D13" s="43"/>
      <c r="E13" s="43"/>
      <c r="F13" s="43"/>
      <c r="G13" s="42"/>
    </row>
    <row r="14" spans="1:7" ht="66.5" customHeight="1" x14ac:dyDescent="0.35">
      <c r="B14" s="41"/>
      <c r="C14" s="48" t="s">
        <v>59</v>
      </c>
      <c r="D14" s="44"/>
      <c r="E14" s="66" t="s">
        <v>82</v>
      </c>
      <c r="F14" s="67"/>
      <c r="G14" s="45"/>
    </row>
    <row r="15" spans="1:7" x14ac:dyDescent="0.35">
      <c r="B15" s="37"/>
      <c r="C15" s="26" t="s">
        <v>62</v>
      </c>
      <c r="D15" s="27"/>
      <c r="E15" s="35"/>
      <c r="F15" s="36"/>
      <c r="G15" s="37"/>
    </row>
    <row r="16" spans="1:7" x14ac:dyDescent="0.35">
      <c r="B16" s="37"/>
      <c r="C16" s="28"/>
      <c r="D16" s="28"/>
      <c r="E16" s="29" t="s">
        <v>63</v>
      </c>
      <c r="F16" s="29" t="s">
        <v>64</v>
      </c>
      <c r="G16" s="37"/>
    </row>
    <row r="17" spans="2:7" x14ac:dyDescent="0.35">
      <c r="B17" s="37"/>
      <c r="C17" s="28"/>
      <c r="D17" s="28"/>
      <c r="E17" s="60" t="s">
        <v>78</v>
      </c>
      <c r="F17" s="61" t="str" cm="1">
        <f t="array" aca="1" ref="F17" ca="1">SELECTFROMRANGE(Table3[Column1])</f>
        <v>Restaurant 15</v>
      </c>
      <c r="G17" s="37"/>
    </row>
    <row r="18" spans="2:7" x14ac:dyDescent="0.35">
      <c r="B18" s="37"/>
      <c r="C18" s="28"/>
      <c r="D18" s="28"/>
      <c r="E18" s="60" t="s">
        <v>65</v>
      </c>
      <c r="F18" s="61" t="str" cm="1">
        <f t="array" aca="1" ref="F18" ca="1">SELECTFROMRANGE(Table1[Employee])</f>
        <v>employee 19</v>
      </c>
      <c r="G18" s="37"/>
    </row>
  </sheetData>
  <mergeCells count="3">
    <mergeCell ref="E4:F4"/>
    <mergeCell ref="E9:F9"/>
    <mergeCell ref="E14:F1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5DC81-B3BE-42B1-9F84-1C39082213A0}">
  <sheetPr codeName="Sheet3"/>
  <dimension ref="A1:D81"/>
  <sheetViews>
    <sheetView tabSelected="1" workbookViewId="0">
      <selection activeCell="D4" sqref="D4"/>
    </sheetView>
  </sheetViews>
  <sheetFormatPr defaultRowHeight="14.5" x14ac:dyDescent="0.35"/>
  <cols>
    <col min="1" max="1" width="12.36328125" bestFit="1" customWidth="1"/>
    <col min="2" max="2" width="8.54296875" bestFit="1" customWidth="1"/>
    <col min="3" max="3" width="10.7265625" bestFit="1" customWidth="1"/>
    <col min="4" max="4" width="16.1796875" customWidth="1"/>
  </cols>
  <sheetData>
    <row r="1" spans="1:4" x14ac:dyDescent="0.35">
      <c r="A1" t="s">
        <v>29</v>
      </c>
      <c r="B1" t="s">
        <v>79</v>
      </c>
      <c r="C1" t="s">
        <v>80</v>
      </c>
      <c r="D1" t="s">
        <v>83</v>
      </c>
    </row>
    <row r="2" spans="1:4" x14ac:dyDescent="0.35">
      <c r="A2" s="57" t="s">
        <v>8</v>
      </c>
      <c r="B2" s="57" t="s">
        <v>4</v>
      </c>
      <c r="C2">
        <v>4</v>
      </c>
      <c r="D2" cm="1">
        <f t="array" aca="1" ref="D2" ca="1">TAKEIF(0,AND(RestaurantPeriodRequests[[#This Row],[Restaurant]]=Model!$F$17,AND(VLOOKUP(Model!$F$7,Table1[],2,FALSE)="active",VLOOKUP(Model!$F$7,Table1[],2,FALSE)="active"),Data!$D$85=RestaurantPeriodRequests[[#This Row],[Period]]),RestaurantPeriodRequests[[#This Row],[Requests fulfilled]]+1,Model!$C$13)</f>
        <v>0</v>
      </c>
    </row>
    <row r="3" spans="1:4" x14ac:dyDescent="0.35">
      <c r="A3" s="57" t="s">
        <v>8</v>
      </c>
      <c r="B3" s="57" t="s">
        <v>5</v>
      </c>
      <c r="C3">
        <v>4</v>
      </c>
      <c r="D3" cm="1">
        <f t="array" aca="1" ref="D3" ca="1">TAKEIF(0,AND(RestaurantPeriodRequests[[#This Row],[Restaurant]]=Model!$F$17,AND(VLOOKUP(Model!$F$7,Table1[],2,FALSE)="active",VLOOKUP(Model!$F$7,Table1[],2,FALSE)="active"),Data!$D$85=RestaurantPeriodRequests[[#This Row],[Period]]),RestaurantPeriodRequests[[#This Row],[Requests fulfilled]]+1,Model!$C$13)</f>
        <v>0</v>
      </c>
    </row>
    <row r="4" spans="1:4" x14ac:dyDescent="0.35">
      <c r="A4" s="57" t="s">
        <v>8</v>
      </c>
      <c r="B4" s="57" t="s">
        <v>6</v>
      </c>
      <c r="C4">
        <v>4</v>
      </c>
      <c r="D4" cm="1">
        <f t="array" aca="1" ref="D4" ca="1">TAKEIF(0,AND(RestaurantPeriodRequests[[#This Row],[Restaurant]]=Model!$F$17,AND(VLOOKUP(Model!$F$7,Table1[],2,FALSE)="active",VLOOKUP(Model!$F$7,Table1[],2,FALSE)="active"),Data!$D$85=RestaurantPeriodRequests[[#This Row],[Period]]),RestaurantPeriodRequests[[#This Row],[Requests fulfilled]]+1,Model!$C$13)</f>
        <v>0</v>
      </c>
    </row>
    <row r="5" spans="1:4" x14ac:dyDescent="0.35">
      <c r="A5" s="57" t="s">
        <v>8</v>
      </c>
      <c r="B5" s="57" t="s">
        <v>7</v>
      </c>
      <c r="C5">
        <v>4</v>
      </c>
      <c r="D5" cm="1">
        <f t="array" aca="1" ref="D5" ca="1">TAKEIF(0,AND(RestaurantPeriodRequests[[#This Row],[Restaurant]]=Model!$F$17,AND(VLOOKUP(Model!$F$7,Table1[],2,FALSE)="active",VLOOKUP(Model!$F$7,Table1[],2,FALSE)="active"),Data!$D$85=RestaurantPeriodRequests[[#This Row],[Period]]),RestaurantPeriodRequests[[#This Row],[Requests fulfilled]]+1,Model!$C$13)</f>
        <v>0</v>
      </c>
    </row>
    <row r="6" spans="1:4" x14ac:dyDescent="0.35">
      <c r="A6" s="57" t="s">
        <v>9</v>
      </c>
      <c r="B6" s="57" t="s">
        <v>4</v>
      </c>
      <c r="C6">
        <v>9</v>
      </c>
      <c r="D6" cm="1">
        <f t="array" aca="1" ref="D6" ca="1">TAKEIF(0,AND(RestaurantPeriodRequests[[#This Row],[Restaurant]]=Model!$F$17,AND(VLOOKUP(Model!$F$7,Table1[],2,FALSE)="active",VLOOKUP(Model!$F$7,Table1[],2,FALSE)="active"),Data!$D$85=RestaurantPeriodRequests[[#This Row],[Period]]),RestaurantPeriodRequests[[#This Row],[Requests fulfilled]]+1,Model!$C$13)</f>
        <v>0</v>
      </c>
    </row>
    <row r="7" spans="1:4" x14ac:dyDescent="0.35">
      <c r="A7" s="57" t="s">
        <v>9</v>
      </c>
      <c r="B7" s="57" t="s">
        <v>5</v>
      </c>
      <c r="C7">
        <v>9</v>
      </c>
      <c r="D7" cm="1">
        <f t="array" aca="1" ref="D7" ca="1">TAKEIF(0,AND(RestaurantPeriodRequests[[#This Row],[Restaurant]]=Model!$F$17,AND(VLOOKUP(Model!$F$7,Table1[],2,FALSE)="active",VLOOKUP(Model!$F$7,Table1[],2,FALSE)="active"),Data!$D$85=RestaurantPeriodRequests[[#This Row],[Period]]),RestaurantPeriodRequests[[#This Row],[Requests fulfilled]]+1,Model!$C$13)</f>
        <v>0</v>
      </c>
    </row>
    <row r="8" spans="1:4" x14ac:dyDescent="0.35">
      <c r="A8" s="57" t="s">
        <v>9</v>
      </c>
      <c r="B8" s="57" t="s">
        <v>6</v>
      </c>
      <c r="C8">
        <v>9</v>
      </c>
      <c r="D8" cm="1">
        <f t="array" aca="1" ref="D8" ca="1">TAKEIF(0,AND(RestaurantPeriodRequests[[#This Row],[Restaurant]]=Model!$F$17,AND(VLOOKUP(Model!$F$7,Table1[],2,FALSE)="active",VLOOKUP(Model!$F$7,Table1[],2,FALSE)="active"),Data!$D$85=RestaurantPeriodRequests[[#This Row],[Period]]),RestaurantPeriodRequests[[#This Row],[Requests fulfilled]]+1,Model!$C$13)</f>
        <v>0</v>
      </c>
    </row>
    <row r="9" spans="1:4" x14ac:dyDescent="0.35">
      <c r="A9" s="57" t="s">
        <v>9</v>
      </c>
      <c r="B9" s="57" t="s">
        <v>7</v>
      </c>
      <c r="C9">
        <v>9</v>
      </c>
      <c r="D9" cm="1">
        <f t="array" aca="1" ref="D9" ca="1">TAKEIF(0,AND(RestaurantPeriodRequests[[#This Row],[Restaurant]]=Model!$F$17,AND(VLOOKUP(Model!$F$7,Table1[],2,FALSE)="active",VLOOKUP(Model!$F$7,Table1[],2,FALSE)="active"),Data!$D$85=RestaurantPeriodRequests[[#This Row],[Period]]),RestaurantPeriodRequests[[#This Row],[Requests fulfilled]]+1,Model!$C$13)</f>
        <v>0</v>
      </c>
    </row>
    <row r="10" spans="1:4" x14ac:dyDescent="0.35">
      <c r="A10" s="57" t="s">
        <v>10</v>
      </c>
      <c r="B10" s="57" t="s">
        <v>4</v>
      </c>
      <c r="C10">
        <v>5</v>
      </c>
      <c r="D10" cm="1">
        <f t="array" aca="1" ref="D10" ca="1">TAKEIF(0,AND(RestaurantPeriodRequests[[#This Row],[Restaurant]]=Model!$F$17,AND(VLOOKUP(Model!$F$7,Table1[],2,FALSE)="active",VLOOKUP(Model!$F$7,Table1[],2,FALSE)="active"),Data!$D$85=RestaurantPeriodRequests[[#This Row],[Period]]),RestaurantPeriodRequests[[#This Row],[Requests fulfilled]]+1,Model!$C$13)</f>
        <v>0</v>
      </c>
    </row>
    <row r="11" spans="1:4" x14ac:dyDescent="0.35">
      <c r="A11" s="57" t="s">
        <v>10</v>
      </c>
      <c r="B11" s="57" t="s">
        <v>5</v>
      </c>
      <c r="C11">
        <v>5</v>
      </c>
      <c r="D11" cm="1">
        <f t="array" aca="1" ref="D11" ca="1">TAKEIF(0,AND(RestaurantPeriodRequests[[#This Row],[Restaurant]]=Model!$F$17,AND(VLOOKUP(Model!$F$7,Table1[],2,FALSE)="active",VLOOKUP(Model!$F$7,Table1[],2,FALSE)="active"),Data!$D$85=RestaurantPeriodRequests[[#This Row],[Period]]),RestaurantPeriodRequests[[#This Row],[Requests fulfilled]]+1,Model!$C$13)</f>
        <v>0</v>
      </c>
    </row>
    <row r="12" spans="1:4" x14ac:dyDescent="0.35">
      <c r="A12" s="57" t="s">
        <v>10</v>
      </c>
      <c r="B12" s="57" t="s">
        <v>6</v>
      </c>
      <c r="C12">
        <v>5</v>
      </c>
      <c r="D12" cm="1">
        <f t="array" aca="1" ref="D12" ca="1">TAKEIF(0,AND(RestaurantPeriodRequests[[#This Row],[Restaurant]]=Model!$F$17,AND(VLOOKUP(Model!$F$7,Table1[],2,FALSE)="active",VLOOKUP(Model!$F$7,Table1[],2,FALSE)="active"),Data!$D$85=RestaurantPeriodRequests[[#This Row],[Period]]),RestaurantPeriodRequests[[#This Row],[Requests fulfilled]]+1,Model!$C$13)</f>
        <v>0</v>
      </c>
    </row>
    <row r="13" spans="1:4" x14ac:dyDescent="0.35">
      <c r="A13" s="57" t="s">
        <v>10</v>
      </c>
      <c r="B13" s="57" t="s">
        <v>7</v>
      </c>
      <c r="C13">
        <v>5</v>
      </c>
      <c r="D13" cm="1">
        <f t="array" aca="1" ref="D13" ca="1">TAKEIF(0,AND(RestaurantPeriodRequests[[#This Row],[Restaurant]]=Model!$F$17,AND(VLOOKUP(Model!$F$7,Table1[],2,FALSE)="active",VLOOKUP(Model!$F$7,Table1[],2,FALSE)="active"),Data!$D$85=RestaurantPeriodRequests[[#This Row],[Period]]),RestaurantPeriodRequests[[#This Row],[Requests fulfilled]]+1,Model!$C$13)</f>
        <v>0</v>
      </c>
    </row>
    <row r="14" spans="1:4" x14ac:dyDescent="0.35">
      <c r="A14" s="57" t="s">
        <v>11</v>
      </c>
      <c r="B14" s="57" t="s">
        <v>4</v>
      </c>
      <c r="C14">
        <v>4</v>
      </c>
      <c r="D14" cm="1">
        <f t="array" aca="1" ref="D14" ca="1">TAKEIF(0,AND(RestaurantPeriodRequests[[#This Row],[Restaurant]]=Model!$F$17,AND(VLOOKUP(Model!$F$7,Table1[],2,FALSE)="active",VLOOKUP(Model!$F$7,Table1[],2,FALSE)="active"),Data!$D$85=RestaurantPeriodRequests[[#This Row],[Period]]),RestaurantPeriodRequests[[#This Row],[Requests fulfilled]]+1,Model!$C$13)</f>
        <v>0</v>
      </c>
    </row>
    <row r="15" spans="1:4" x14ac:dyDescent="0.35">
      <c r="A15" s="57" t="s">
        <v>11</v>
      </c>
      <c r="B15" s="57" t="s">
        <v>5</v>
      </c>
      <c r="C15">
        <v>4</v>
      </c>
      <c r="D15" cm="1">
        <f t="array" aca="1" ref="D15" ca="1">TAKEIF(0,AND(RestaurantPeriodRequests[[#This Row],[Restaurant]]=Model!$F$17,AND(VLOOKUP(Model!$F$7,Table1[],2,FALSE)="active",VLOOKUP(Model!$F$7,Table1[],2,FALSE)="active"),Data!$D$85=RestaurantPeriodRequests[[#This Row],[Period]]),RestaurantPeriodRequests[[#This Row],[Requests fulfilled]]+1,Model!$C$13)</f>
        <v>0</v>
      </c>
    </row>
    <row r="16" spans="1:4" x14ac:dyDescent="0.35">
      <c r="A16" s="57" t="s">
        <v>11</v>
      </c>
      <c r="B16" s="57" t="s">
        <v>6</v>
      </c>
      <c r="C16">
        <v>4</v>
      </c>
      <c r="D16" cm="1">
        <f t="array" aca="1" ref="D16" ca="1">TAKEIF(0,AND(RestaurantPeriodRequests[[#This Row],[Restaurant]]=Model!$F$17,AND(VLOOKUP(Model!$F$7,Table1[],2,FALSE)="active",VLOOKUP(Model!$F$7,Table1[],2,FALSE)="active"),Data!$D$85=RestaurantPeriodRequests[[#This Row],[Period]]),RestaurantPeriodRequests[[#This Row],[Requests fulfilled]]+1,Model!$C$13)</f>
        <v>0</v>
      </c>
    </row>
    <row r="17" spans="1:4" x14ac:dyDescent="0.35">
      <c r="A17" s="57" t="s">
        <v>11</v>
      </c>
      <c r="B17" s="57" t="s">
        <v>7</v>
      </c>
      <c r="C17">
        <v>4</v>
      </c>
      <c r="D17" cm="1">
        <f t="array" aca="1" ref="D17" ca="1">TAKEIF(0,AND(RestaurantPeriodRequests[[#This Row],[Restaurant]]=Model!$F$17,AND(VLOOKUP(Model!$F$7,Table1[],2,FALSE)="active",VLOOKUP(Model!$F$7,Table1[],2,FALSE)="active"),Data!$D$85=RestaurantPeriodRequests[[#This Row],[Period]]),RestaurantPeriodRequests[[#This Row],[Requests fulfilled]]+1,Model!$C$13)</f>
        <v>0</v>
      </c>
    </row>
    <row r="18" spans="1:4" x14ac:dyDescent="0.35">
      <c r="A18" s="57" t="s">
        <v>12</v>
      </c>
      <c r="B18" s="57" t="s">
        <v>4</v>
      </c>
      <c r="C18">
        <v>7</v>
      </c>
      <c r="D18" cm="1">
        <f t="array" aca="1" ref="D18" ca="1">TAKEIF(0,AND(RestaurantPeriodRequests[[#This Row],[Restaurant]]=Model!$F$17,AND(VLOOKUP(Model!$F$7,Table1[],2,FALSE)="active",VLOOKUP(Model!$F$7,Table1[],2,FALSE)="active"),Data!$D$85=RestaurantPeriodRequests[[#This Row],[Period]]),RestaurantPeriodRequests[[#This Row],[Requests fulfilled]]+1,Model!$C$13)</f>
        <v>0</v>
      </c>
    </row>
    <row r="19" spans="1:4" x14ac:dyDescent="0.35">
      <c r="A19" s="57" t="s">
        <v>12</v>
      </c>
      <c r="B19" s="57" t="s">
        <v>5</v>
      </c>
      <c r="C19">
        <v>7</v>
      </c>
      <c r="D19" cm="1">
        <f t="array" aca="1" ref="D19" ca="1">TAKEIF(0,AND(RestaurantPeriodRequests[[#This Row],[Restaurant]]=Model!$F$17,AND(VLOOKUP(Model!$F$7,Table1[],2,FALSE)="active",VLOOKUP(Model!$F$7,Table1[],2,FALSE)="active"),Data!$D$85=RestaurantPeriodRequests[[#This Row],[Period]]),RestaurantPeriodRequests[[#This Row],[Requests fulfilled]]+1,Model!$C$13)</f>
        <v>0</v>
      </c>
    </row>
    <row r="20" spans="1:4" x14ac:dyDescent="0.35">
      <c r="A20" s="57" t="s">
        <v>12</v>
      </c>
      <c r="B20" s="57" t="s">
        <v>6</v>
      </c>
      <c r="C20">
        <v>7</v>
      </c>
      <c r="D20" cm="1">
        <f t="array" aca="1" ref="D20" ca="1">TAKEIF(0,AND(RestaurantPeriodRequests[[#This Row],[Restaurant]]=Model!$F$17,AND(VLOOKUP(Model!$F$7,Table1[],2,FALSE)="active",VLOOKUP(Model!$F$7,Table1[],2,FALSE)="active"),Data!$D$85=RestaurantPeriodRequests[[#This Row],[Period]]),RestaurantPeriodRequests[[#This Row],[Requests fulfilled]]+1,Model!$C$13)</f>
        <v>0</v>
      </c>
    </row>
    <row r="21" spans="1:4" x14ac:dyDescent="0.35">
      <c r="A21" s="57" t="s">
        <v>12</v>
      </c>
      <c r="B21" s="57" t="s">
        <v>7</v>
      </c>
      <c r="C21">
        <v>7</v>
      </c>
      <c r="D21" cm="1">
        <f t="array" aca="1" ref="D21" ca="1">TAKEIF(0,AND(RestaurantPeriodRequests[[#This Row],[Restaurant]]=Model!$F$17,AND(VLOOKUP(Model!$F$7,Table1[],2,FALSE)="active",VLOOKUP(Model!$F$7,Table1[],2,FALSE)="active"),Data!$D$85=RestaurantPeriodRequests[[#This Row],[Period]]),RestaurantPeriodRequests[[#This Row],[Requests fulfilled]]+1,Model!$C$13)</f>
        <v>0</v>
      </c>
    </row>
    <row r="22" spans="1:4" x14ac:dyDescent="0.35">
      <c r="A22" s="57" t="s">
        <v>13</v>
      </c>
      <c r="B22" s="57" t="s">
        <v>4</v>
      </c>
      <c r="C22">
        <v>3</v>
      </c>
      <c r="D22" cm="1">
        <f t="array" aca="1" ref="D22" ca="1">TAKEIF(0,AND(RestaurantPeriodRequests[[#This Row],[Restaurant]]=Model!$F$17,AND(VLOOKUP(Model!$F$7,Table1[],2,FALSE)="active",VLOOKUP(Model!$F$7,Table1[],2,FALSE)="active"),Data!$D$85=RestaurantPeriodRequests[[#This Row],[Period]]),RestaurantPeriodRequests[[#This Row],[Requests fulfilled]]+1,Model!$C$13)</f>
        <v>0</v>
      </c>
    </row>
    <row r="23" spans="1:4" x14ac:dyDescent="0.35">
      <c r="A23" s="57" t="s">
        <v>13</v>
      </c>
      <c r="B23" s="57" t="s">
        <v>5</v>
      </c>
      <c r="C23">
        <v>3</v>
      </c>
      <c r="D23" cm="1">
        <f t="array" aca="1" ref="D23" ca="1">TAKEIF(0,AND(RestaurantPeriodRequests[[#This Row],[Restaurant]]=Model!$F$17,AND(VLOOKUP(Model!$F$7,Table1[],2,FALSE)="active",VLOOKUP(Model!$F$7,Table1[],2,FALSE)="active"),Data!$D$85=RestaurantPeriodRequests[[#This Row],[Period]]),RestaurantPeriodRequests[[#This Row],[Requests fulfilled]]+1,Model!$C$13)</f>
        <v>0</v>
      </c>
    </row>
    <row r="24" spans="1:4" x14ac:dyDescent="0.35">
      <c r="A24" s="57" t="s">
        <v>13</v>
      </c>
      <c r="B24" s="57" t="s">
        <v>6</v>
      </c>
      <c r="C24">
        <v>3</v>
      </c>
      <c r="D24" cm="1">
        <f t="array" aca="1" ref="D24" ca="1">TAKEIF(0,AND(RestaurantPeriodRequests[[#This Row],[Restaurant]]=Model!$F$17,AND(VLOOKUP(Model!$F$7,Table1[],2,FALSE)="active",VLOOKUP(Model!$F$7,Table1[],2,FALSE)="active"),Data!$D$85=RestaurantPeriodRequests[[#This Row],[Period]]),RestaurantPeriodRequests[[#This Row],[Requests fulfilled]]+1,Model!$C$13)</f>
        <v>0</v>
      </c>
    </row>
    <row r="25" spans="1:4" x14ac:dyDescent="0.35">
      <c r="A25" s="57" t="s">
        <v>13</v>
      </c>
      <c r="B25" s="57" t="s">
        <v>7</v>
      </c>
      <c r="C25">
        <v>3</v>
      </c>
      <c r="D25" cm="1">
        <f t="array" aca="1" ref="D25" ca="1">TAKEIF(0,AND(RestaurantPeriodRequests[[#This Row],[Restaurant]]=Model!$F$17,AND(VLOOKUP(Model!$F$7,Table1[],2,FALSE)="active",VLOOKUP(Model!$F$7,Table1[],2,FALSE)="active"),Data!$D$85=RestaurantPeriodRequests[[#This Row],[Period]]),RestaurantPeriodRequests[[#This Row],[Requests fulfilled]]+1,Model!$C$13)</f>
        <v>0</v>
      </c>
    </row>
    <row r="26" spans="1:4" x14ac:dyDescent="0.35">
      <c r="A26" s="57" t="s">
        <v>14</v>
      </c>
      <c r="B26" s="57" t="s">
        <v>4</v>
      </c>
      <c r="C26">
        <v>6</v>
      </c>
      <c r="D26" cm="1">
        <f t="array" aca="1" ref="D26" ca="1">TAKEIF(0,AND(RestaurantPeriodRequests[[#This Row],[Restaurant]]=Model!$F$17,AND(VLOOKUP(Model!$F$7,Table1[],2,FALSE)="active",VLOOKUP(Model!$F$7,Table1[],2,FALSE)="active"),Data!$D$85=RestaurantPeriodRequests[[#This Row],[Period]]),RestaurantPeriodRequests[[#This Row],[Requests fulfilled]]+1,Model!$C$13)</f>
        <v>0</v>
      </c>
    </row>
    <row r="27" spans="1:4" x14ac:dyDescent="0.35">
      <c r="A27" s="57" t="s">
        <v>14</v>
      </c>
      <c r="B27" s="57" t="s">
        <v>5</v>
      </c>
      <c r="C27">
        <v>6</v>
      </c>
      <c r="D27" cm="1">
        <f t="array" aca="1" ref="D27" ca="1">TAKEIF(0,AND(RestaurantPeriodRequests[[#This Row],[Restaurant]]=Model!$F$17,AND(VLOOKUP(Model!$F$7,Table1[],2,FALSE)="active",VLOOKUP(Model!$F$7,Table1[],2,FALSE)="active"),Data!$D$85=RestaurantPeriodRequests[[#This Row],[Period]]),RestaurantPeriodRequests[[#This Row],[Requests fulfilled]]+1,Model!$C$13)</f>
        <v>0</v>
      </c>
    </row>
    <row r="28" spans="1:4" x14ac:dyDescent="0.35">
      <c r="A28" s="57" t="s">
        <v>14</v>
      </c>
      <c r="B28" s="57" t="s">
        <v>6</v>
      </c>
      <c r="C28">
        <v>6</v>
      </c>
      <c r="D28" cm="1">
        <f t="array" aca="1" ref="D28" ca="1">TAKEIF(0,AND(RestaurantPeriodRequests[[#This Row],[Restaurant]]=Model!$F$17,AND(VLOOKUP(Model!$F$7,Table1[],2,FALSE)="active",VLOOKUP(Model!$F$7,Table1[],2,FALSE)="active"),Data!$D$85=RestaurantPeriodRequests[[#This Row],[Period]]),RestaurantPeriodRequests[[#This Row],[Requests fulfilled]]+1,Model!$C$13)</f>
        <v>0</v>
      </c>
    </row>
    <row r="29" spans="1:4" x14ac:dyDescent="0.35">
      <c r="A29" s="57" t="s">
        <v>14</v>
      </c>
      <c r="B29" s="57" t="s">
        <v>7</v>
      </c>
      <c r="C29">
        <v>6</v>
      </c>
      <c r="D29" cm="1">
        <f t="array" aca="1" ref="D29" ca="1">TAKEIF(0,AND(RestaurantPeriodRequests[[#This Row],[Restaurant]]=Model!$F$17,AND(VLOOKUP(Model!$F$7,Table1[],2,FALSE)="active",VLOOKUP(Model!$F$7,Table1[],2,FALSE)="active"),Data!$D$85=RestaurantPeriodRequests[[#This Row],[Period]]),RestaurantPeriodRequests[[#This Row],[Requests fulfilled]]+1,Model!$C$13)</f>
        <v>0</v>
      </c>
    </row>
    <row r="30" spans="1:4" x14ac:dyDescent="0.35">
      <c r="A30" s="57" t="s">
        <v>15</v>
      </c>
      <c r="B30" s="57" t="s">
        <v>4</v>
      </c>
      <c r="C30">
        <v>10</v>
      </c>
      <c r="D30" cm="1">
        <f t="array" aca="1" ref="D30" ca="1">TAKEIF(0,AND(RestaurantPeriodRequests[[#This Row],[Restaurant]]=Model!$F$17,AND(VLOOKUP(Model!$F$7,Table1[],2,FALSE)="active",VLOOKUP(Model!$F$7,Table1[],2,FALSE)="active"),Data!$D$85=RestaurantPeriodRequests[[#This Row],[Period]]),RestaurantPeriodRequests[[#This Row],[Requests fulfilled]]+1,Model!$C$13)</f>
        <v>0</v>
      </c>
    </row>
    <row r="31" spans="1:4" x14ac:dyDescent="0.35">
      <c r="A31" s="57" t="s">
        <v>15</v>
      </c>
      <c r="B31" s="57" t="s">
        <v>5</v>
      </c>
      <c r="C31">
        <v>4</v>
      </c>
      <c r="D31" cm="1">
        <f t="array" aca="1" ref="D31" ca="1">TAKEIF(0,AND(RestaurantPeriodRequests[[#This Row],[Restaurant]]=Model!$F$17,AND(VLOOKUP(Model!$F$7,Table1[],2,FALSE)="active",VLOOKUP(Model!$F$7,Table1[],2,FALSE)="active"),Data!$D$85=RestaurantPeriodRequests[[#This Row],[Period]]),RestaurantPeriodRequests[[#This Row],[Requests fulfilled]]+1,Model!$C$13)</f>
        <v>0</v>
      </c>
    </row>
    <row r="32" spans="1:4" x14ac:dyDescent="0.35">
      <c r="A32" s="57" t="s">
        <v>15</v>
      </c>
      <c r="B32" s="57" t="s">
        <v>6</v>
      </c>
      <c r="C32">
        <v>4</v>
      </c>
      <c r="D32" cm="1">
        <f t="array" aca="1" ref="D32" ca="1">TAKEIF(0,AND(RestaurantPeriodRequests[[#This Row],[Restaurant]]=Model!$F$17,AND(VLOOKUP(Model!$F$7,Table1[],2,FALSE)="active",VLOOKUP(Model!$F$7,Table1[],2,FALSE)="active"),Data!$D$85=RestaurantPeriodRequests[[#This Row],[Period]]),RestaurantPeriodRequests[[#This Row],[Requests fulfilled]]+1,Model!$C$13)</f>
        <v>0</v>
      </c>
    </row>
    <row r="33" spans="1:4" x14ac:dyDescent="0.35">
      <c r="A33" s="57" t="s">
        <v>15</v>
      </c>
      <c r="B33" s="57" t="s">
        <v>7</v>
      </c>
      <c r="C33">
        <v>4</v>
      </c>
      <c r="D33" cm="1">
        <f t="array" aca="1" ref="D33" ca="1">TAKEIF(0,AND(RestaurantPeriodRequests[[#This Row],[Restaurant]]=Model!$F$17,AND(VLOOKUP(Model!$F$7,Table1[],2,FALSE)="active",VLOOKUP(Model!$F$7,Table1[],2,FALSE)="active"),Data!$D$85=RestaurantPeriodRequests[[#This Row],[Period]]),RestaurantPeriodRequests[[#This Row],[Requests fulfilled]]+1,Model!$C$13)</f>
        <v>0</v>
      </c>
    </row>
    <row r="34" spans="1:4" x14ac:dyDescent="0.35">
      <c r="A34" s="57" t="s">
        <v>16</v>
      </c>
      <c r="B34" s="57" t="s">
        <v>4</v>
      </c>
      <c r="C34">
        <v>4</v>
      </c>
      <c r="D34" cm="1">
        <f t="array" aca="1" ref="D34" ca="1">TAKEIF(0,AND(RestaurantPeriodRequests[[#This Row],[Restaurant]]=Model!$F$17,AND(VLOOKUP(Model!$F$7,Table1[],2,FALSE)="active",VLOOKUP(Model!$F$7,Table1[],2,FALSE)="active"),Data!$D$85=RestaurantPeriodRequests[[#This Row],[Period]]),RestaurantPeriodRequests[[#This Row],[Requests fulfilled]]+1,Model!$C$13)</f>
        <v>0</v>
      </c>
    </row>
    <row r="35" spans="1:4" x14ac:dyDescent="0.35">
      <c r="A35" s="57" t="s">
        <v>16</v>
      </c>
      <c r="B35" s="57" t="s">
        <v>5</v>
      </c>
      <c r="C35">
        <v>9</v>
      </c>
      <c r="D35" cm="1">
        <f t="array" aca="1" ref="D35" ca="1">TAKEIF(0,AND(RestaurantPeriodRequests[[#This Row],[Restaurant]]=Model!$F$17,AND(VLOOKUP(Model!$F$7,Table1[],2,FALSE)="active",VLOOKUP(Model!$F$7,Table1[],2,FALSE)="active"),Data!$D$85=RestaurantPeriodRequests[[#This Row],[Period]]),RestaurantPeriodRequests[[#This Row],[Requests fulfilled]]+1,Model!$C$13)</f>
        <v>0</v>
      </c>
    </row>
    <row r="36" spans="1:4" x14ac:dyDescent="0.35">
      <c r="A36" s="57" t="s">
        <v>16</v>
      </c>
      <c r="B36" s="57" t="s">
        <v>6</v>
      </c>
      <c r="C36">
        <v>9</v>
      </c>
      <c r="D36" cm="1">
        <f t="array" aca="1" ref="D36" ca="1">TAKEIF(0,AND(RestaurantPeriodRequests[[#This Row],[Restaurant]]=Model!$F$17,AND(VLOOKUP(Model!$F$7,Table1[],2,FALSE)="active",VLOOKUP(Model!$F$7,Table1[],2,FALSE)="active"),Data!$D$85=RestaurantPeriodRequests[[#This Row],[Period]]),RestaurantPeriodRequests[[#This Row],[Requests fulfilled]]+1,Model!$C$13)</f>
        <v>0</v>
      </c>
    </row>
    <row r="37" spans="1:4" x14ac:dyDescent="0.35">
      <c r="A37" s="57" t="s">
        <v>16</v>
      </c>
      <c r="B37" s="57" t="s">
        <v>7</v>
      </c>
      <c r="C37">
        <v>9</v>
      </c>
      <c r="D37" cm="1">
        <f t="array" aca="1" ref="D37" ca="1">TAKEIF(0,AND(RestaurantPeriodRequests[[#This Row],[Restaurant]]=Model!$F$17,AND(VLOOKUP(Model!$F$7,Table1[],2,FALSE)="active",VLOOKUP(Model!$F$7,Table1[],2,FALSE)="active"),Data!$D$85=RestaurantPeriodRequests[[#This Row],[Period]]),RestaurantPeriodRequests[[#This Row],[Requests fulfilled]]+1,Model!$C$13)</f>
        <v>0</v>
      </c>
    </row>
    <row r="38" spans="1:4" x14ac:dyDescent="0.35">
      <c r="A38" s="57" t="s">
        <v>17</v>
      </c>
      <c r="B38" s="57" t="s">
        <v>4</v>
      </c>
      <c r="C38">
        <v>9</v>
      </c>
      <c r="D38" cm="1">
        <f t="array" aca="1" ref="D38" ca="1">TAKEIF(0,AND(RestaurantPeriodRequests[[#This Row],[Restaurant]]=Model!$F$17,AND(VLOOKUP(Model!$F$7,Table1[],2,FALSE)="active",VLOOKUP(Model!$F$7,Table1[],2,FALSE)="active"),Data!$D$85=RestaurantPeriodRequests[[#This Row],[Period]]),RestaurantPeriodRequests[[#This Row],[Requests fulfilled]]+1,Model!$C$13)</f>
        <v>0</v>
      </c>
    </row>
    <row r="39" spans="1:4" x14ac:dyDescent="0.35">
      <c r="A39" s="57" t="s">
        <v>17</v>
      </c>
      <c r="B39" s="57" t="s">
        <v>5</v>
      </c>
      <c r="C39">
        <v>5</v>
      </c>
      <c r="D39" cm="1">
        <f t="array" aca="1" ref="D39" ca="1">TAKEIF(0,AND(RestaurantPeriodRequests[[#This Row],[Restaurant]]=Model!$F$17,AND(VLOOKUP(Model!$F$7,Table1[],2,FALSE)="active",VLOOKUP(Model!$F$7,Table1[],2,FALSE)="active"),Data!$D$85=RestaurantPeriodRequests[[#This Row],[Period]]),RestaurantPeriodRequests[[#This Row],[Requests fulfilled]]+1,Model!$C$13)</f>
        <v>0</v>
      </c>
    </row>
    <row r="40" spans="1:4" x14ac:dyDescent="0.35">
      <c r="A40" s="57" t="s">
        <v>17</v>
      </c>
      <c r="B40" s="57" t="s">
        <v>6</v>
      </c>
      <c r="C40">
        <v>5</v>
      </c>
      <c r="D40" cm="1">
        <f t="array" aca="1" ref="D40" ca="1">TAKEIF(0,AND(RestaurantPeriodRequests[[#This Row],[Restaurant]]=Model!$F$17,AND(VLOOKUP(Model!$F$7,Table1[],2,FALSE)="active",VLOOKUP(Model!$F$7,Table1[],2,FALSE)="active"),Data!$D$85=RestaurantPeriodRequests[[#This Row],[Period]]),RestaurantPeriodRequests[[#This Row],[Requests fulfilled]]+1,Model!$C$13)</f>
        <v>0</v>
      </c>
    </row>
    <row r="41" spans="1:4" x14ac:dyDescent="0.35">
      <c r="A41" s="57" t="s">
        <v>17</v>
      </c>
      <c r="B41" s="57" t="s">
        <v>7</v>
      </c>
      <c r="C41">
        <v>5</v>
      </c>
      <c r="D41" cm="1">
        <f t="array" aca="1" ref="D41" ca="1">TAKEIF(0,AND(RestaurantPeriodRequests[[#This Row],[Restaurant]]=Model!$F$17,AND(VLOOKUP(Model!$F$7,Table1[],2,FALSE)="active",VLOOKUP(Model!$F$7,Table1[],2,FALSE)="active"),Data!$D$85=RestaurantPeriodRequests[[#This Row],[Period]]),RestaurantPeriodRequests[[#This Row],[Requests fulfilled]]+1,Model!$C$13)</f>
        <v>0</v>
      </c>
    </row>
    <row r="42" spans="1:4" x14ac:dyDescent="0.35">
      <c r="A42" s="57" t="s">
        <v>18</v>
      </c>
      <c r="B42" s="57" t="s">
        <v>4</v>
      </c>
      <c r="C42">
        <v>5</v>
      </c>
      <c r="D42" cm="1">
        <f t="array" aca="1" ref="D42" ca="1">TAKEIF(0,AND(RestaurantPeriodRequests[[#This Row],[Restaurant]]=Model!$F$17,AND(VLOOKUP(Model!$F$7,Table1[],2,FALSE)="active",VLOOKUP(Model!$F$7,Table1[],2,FALSE)="active"),Data!$D$85=RestaurantPeriodRequests[[#This Row],[Period]]),RestaurantPeriodRequests[[#This Row],[Requests fulfilled]]+1,Model!$C$13)</f>
        <v>0</v>
      </c>
    </row>
    <row r="43" spans="1:4" x14ac:dyDescent="0.35">
      <c r="A43" s="57" t="s">
        <v>18</v>
      </c>
      <c r="B43" s="57" t="s">
        <v>5</v>
      </c>
      <c r="C43">
        <v>4</v>
      </c>
      <c r="D43" cm="1">
        <f t="array" aca="1" ref="D43" ca="1">TAKEIF(0,AND(RestaurantPeriodRequests[[#This Row],[Restaurant]]=Model!$F$17,AND(VLOOKUP(Model!$F$7,Table1[],2,FALSE)="active",VLOOKUP(Model!$F$7,Table1[],2,FALSE)="active"),Data!$D$85=RestaurantPeriodRequests[[#This Row],[Period]]),RestaurantPeriodRequests[[#This Row],[Requests fulfilled]]+1,Model!$C$13)</f>
        <v>0</v>
      </c>
    </row>
    <row r="44" spans="1:4" x14ac:dyDescent="0.35">
      <c r="A44" s="57" t="s">
        <v>18</v>
      </c>
      <c r="B44" s="57" t="s">
        <v>6</v>
      </c>
      <c r="C44">
        <v>4</v>
      </c>
      <c r="D44" cm="1">
        <f t="array" aca="1" ref="D44" ca="1">TAKEIF(0,AND(RestaurantPeriodRequests[[#This Row],[Restaurant]]=Model!$F$17,AND(VLOOKUP(Model!$F$7,Table1[],2,FALSE)="active",VLOOKUP(Model!$F$7,Table1[],2,FALSE)="active"),Data!$D$85=RestaurantPeriodRequests[[#This Row],[Period]]),RestaurantPeriodRequests[[#This Row],[Requests fulfilled]]+1,Model!$C$13)</f>
        <v>0</v>
      </c>
    </row>
    <row r="45" spans="1:4" x14ac:dyDescent="0.35">
      <c r="A45" s="57" t="s">
        <v>18</v>
      </c>
      <c r="B45" s="57" t="s">
        <v>7</v>
      </c>
      <c r="C45">
        <v>4</v>
      </c>
      <c r="D45" cm="1">
        <f t="array" aca="1" ref="D45" ca="1">TAKEIF(0,AND(RestaurantPeriodRequests[[#This Row],[Restaurant]]=Model!$F$17,AND(VLOOKUP(Model!$F$7,Table1[],2,FALSE)="active",VLOOKUP(Model!$F$7,Table1[],2,FALSE)="active"),Data!$D$85=RestaurantPeriodRequests[[#This Row],[Period]]),RestaurantPeriodRequests[[#This Row],[Requests fulfilled]]+1,Model!$C$13)</f>
        <v>0</v>
      </c>
    </row>
    <row r="46" spans="1:4" x14ac:dyDescent="0.35">
      <c r="A46" s="57" t="s">
        <v>19</v>
      </c>
      <c r="B46" s="57" t="s">
        <v>4</v>
      </c>
      <c r="C46">
        <v>4</v>
      </c>
      <c r="D46" cm="1">
        <f t="array" aca="1" ref="D46" ca="1">TAKEIF(0,AND(RestaurantPeriodRequests[[#This Row],[Restaurant]]=Model!$F$17,AND(VLOOKUP(Model!$F$7,Table1[],2,FALSE)="active",VLOOKUP(Model!$F$7,Table1[],2,FALSE)="active"),Data!$D$85=RestaurantPeriodRequests[[#This Row],[Period]]),RestaurantPeriodRequests[[#This Row],[Requests fulfilled]]+1,Model!$C$13)</f>
        <v>0</v>
      </c>
    </row>
    <row r="47" spans="1:4" x14ac:dyDescent="0.35">
      <c r="A47" s="57" t="s">
        <v>19</v>
      </c>
      <c r="B47" s="57" t="s">
        <v>5</v>
      </c>
      <c r="C47">
        <v>9</v>
      </c>
      <c r="D47" cm="1">
        <f t="array" aca="1" ref="D47" ca="1">TAKEIF(0,AND(RestaurantPeriodRequests[[#This Row],[Restaurant]]=Model!$F$17,AND(VLOOKUP(Model!$F$7,Table1[],2,FALSE)="active",VLOOKUP(Model!$F$7,Table1[],2,FALSE)="active"),Data!$D$85=RestaurantPeriodRequests[[#This Row],[Period]]),RestaurantPeriodRequests[[#This Row],[Requests fulfilled]]+1,Model!$C$13)</f>
        <v>0</v>
      </c>
    </row>
    <row r="48" spans="1:4" x14ac:dyDescent="0.35">
      <c r="A48" s="57" t="s">
        <v>19</v>
      </c>
      <c r="B48" s="57" t="s">
        <v>6</v>
      </c>
      <c r="C48">
        <v>4</v>
      </c>
      <c r="D48" cm="1">
        <f t="array" aca="1" ref="D48" ca="1">TAKEIF(0,AND(RestaurantPeriodRequests[[#This Row],[Restaurant]]=Model!$F$17,AND(VLOOKUP(Model!$F$7,Table1[],2,FALSE)="active",VLOOKUP(Model!$F$7,Table1[],2,FALSE)="active"),Data!$D$85=RestaurantPeriodRequests[[#This Row],[Period]]),RestaurantPeriodRequests[[#This Row],[Requests fulfilled]]+1,Model!$C$13)</f>
        <v>0</v>
      </c>
    </row>
    <row r="49" spans="1:4" x14ac:dyDescent="0.35">
      <c r="A49" s="57" t="s">
        <v>19</v>
      </c>
      <c r="B49" s="57" t="s">
        <v>7</v>
      </c>
      <c r="C49">
        <v>7</v>
      </c>
      <c r="D49" cm="1">
        <f t="array" aca="1" ref="D49" ca="1">TAKEIF(0,AND(RestaurantPeriodRequests[[#This Row],[Restaurant]]=Model!$F$17,AND(VLOOKUP(Model!$F$7,Table1[],2,FALSE)="active",VLOOKUP(Model!$F$7,Table1[],2,FALSE)="active"),Data!$D$85=RestaurantPeriodRequests[[#This Row],[Period]]),RestaurantPeriodRequests[[#This Row],[Requests fulfilled]]+1,Model!$C$13)</f>
        <v>0</v>
      </c>
    </row>
    <row r="50" spans="1:4" x14ac:dyDescent="0.35">
      <c r="A50" s="57" t="s">
        <v>20</v>
      </c>
      <c r="B50" s="57" t="s">
        <v>4</v>
      </c>
      <c r="C50">
        <v>4</v>
      </c>
      <c r="D50" cm="1">
        <f t="array" aca="1" ref="D50" ca="1">TAKEIF(0,AND(RestaurantPeriodRequests[[#This Row],[Restaurant]]=Model!$F$17,AND(VLOOKUP(Model!$F$7,Table1[],2,FALSE)="active",VLOOKUP(Model!$F$7,Table1[],2,FALSE)="active"),Data!$D$85=RestaurantPeriodRequests[[#This Row],[Period]]),RestaurantPeriodRequests[[#This Row],[Requests fulfilled]]+1,Model!$C$13)</f>
        <v>0</v>
      </c>
    </row>
    <row r="51" spans="1:4" x14ac:dyDescent="0.35">
      <c r="A51" s="57" t="s">
        <v>20</v>
      </c>
      <c r="B51" s="57" t="s">
        <v>5</v>
      </c>
      <c r="C51">
        <v>5</v>
      </c>
      <c r="D51" cm="1">
        <f t="array" aca="1" ref="D51" ca="1">TAKEIF(0,AND(RestaurantPeriodRequests[[#This Row],[Restaurant]]=Model!$F$17,AND(VLOOKUP(Model!$F$7,Table1[],2,FALSE)="active",VLOOKUP(Model!$F$7,Table1[],2,FALSE)="active"),Data!$D$85=RestaurantPeriodRequests[[#This Row],[Period]]),RestaurantPeriodRequests[[#This Row],[Requests fulfilled]]+1,Model!$C$13)</f>
        <v>0</v>
      </c>
    </row>
    <row r="52" spans="1:4" x14ac:dyDescent="0.35">
      <c r="A52" s="57" t="s">
        <v>20</v>
      </c>
      <c r="B52" s="57" t="s">
        <v>6</v>
      </c>
      <c r="C52">
        <v>9</v>
      </c>
      <c r="D52" cm="1">
        <f t="array" aca="1" ref="D52" ca="1">TAKEIF(0,AND(RestaurantPeriodRequests[[#This Row],[Restaurant]]=Model!$F$17,AND(VLOOKUP(Model!$F$7,Table1[],2,FALSE)="active",VLOOKUP(Model!$F$7,Table1[],2,FALSE)="active"),Data!$D$85=RestaurantPeriodRequests[[#This Row],[Period]]),RestaurantPeriodRequests[[#This Row],[Requests fulfilled]]+1,Model!$C$13)</f>
        <v>0</v>
      </c>
    </row>
    <row r="53" spans="1:4" x14ac:dyDescent="0.35">
      <c r="A53" s="57" t="s">
        <v>20</v>
      </c>
      <c r="B53" s="57" t="s">
        <v>7</v>
      </c>
      <c r="C53">
        <v>3</v>
      </c>
      <c r="D53" cm="1">
        <f t="array" aca="1" ref="D53" ca="1">TAKEIF(0,AND(RestaurantPeriodRequests[[#This Row],[Restaurant]]=Model!$F$17,AND(VLOOKUP(Model!$F$7,Table1[],2,FALSE)="active",VLOOKUP(Model!$F$7,Table1[],2,FALSE)="active"),Data!$D$85=RestaurantPeriodRequests[[#This Row],[Period]]),RestaurantPeriodRequests[[#This Row],[Requests fulfilled]]+1,Model!$C$13)</f>
        <v>0</v>
      </c>
    </row>
    <row r="54" spans="1:4" x14ac:dyDescent="0.35">
      <c r="A54" s="57" t="s">
        <v>21</v>
      </c>
      <c r="B54" s="57" t="s">
        <v>4</v>
      </c>
      <c r="C54">
        <v>9</v>
      </c>
      <c r="D54" cm="1">
        <f t="array" aca="1" ref="D54" ca="1">TAKEIF(0,AND(RestaurantPeriodRequests[[#This Row],[Restaurant]]=Model!$F$17,AND(VLOOKUP(Model!$F$7,Table1[],2,FALSE)="active",VLOOKUP(Model!$F$7,Table1[],2,FALSE)="active"),Data!$D$85=RestaurantPeriodRequests[[#This Row],[Period]]),RestaurantPeriodRequests[[#This Row],[Requests fulfilled]]+1,Model!$C$13)</f>
        <v>0</v>
      </c>
    </row>
    <row r="55" spans="1:4" x14ac:dyDescent="0.35">
      <c r="A55" s="57" t="s">
        <v>21</v>
      </c>
      <c r="B55" s="57" t="s">
        <v>5</v>
      </c>
      <c r="C55">
        <v>4</v>
      </c>
      <c r="D55" cm="1">
        <f t="array" aca="1" ref="D55" ca="1">TAKEIF(0,AND(RestaurantPeriodRequests[[#This Row],[Restaurant]]=Model!$F$17,AND(VLOOKUP(Model!$F$7,Table1[],2,FALSE)="active",VLOOKUP(Model!$F$7,Table1[],2,FALSE)="active"),Data!$D$85=RestaurantPeriodRequests[[#This Row],[Period]]),RestaurantPeriodRequests[[#This Row],[Requests fulfilled]]+1,Model!$C$13)</f>
        <v>0</v>
      </c>
    </row>
    <row r="56" spans="1:4" x14ac:dyDescent="0.35">
      <c r="A56" s="57" t="s">
        <v>21</v>
      </c>
      <c r="B56" s="57" t="s">
        <v>6</v>
      </c>
      <c r="C56">
        <v>5</v>
      </c>
      <c r="D56" cm="1">
        <f t="array" aca="1" ref="D56" ca="1">TAKEIF(0,AND(RestaurantPeriodRequests[[#This Row],[Restaurant]]=Model!$F$17,AND(VLOOKUP(Model!$F$7,Table1[],2,FALSE)="active",VLOOKUP(Model!$F$7,Table1[],2,FALSE)="active"),Data!$D$85=RestaurantPeriodRequests[[#This Row],[Period]]),RestaurantPeriodRequests[[#This Row],[Requests fulfilled]]+1,Model!$C$13)</f>
        <v>0</v>
      </c>
    </row>
    <row r="57" spans="1:4" x14ac:dyDescent="0.35">
      <c r="A57" s="57" t="s">
        <v>21</v>
      </c>
      <c r="B57" s="57" t="s">
        <v>7</v>
      </c>
      <c r="C57">
        <v>6</v>
      </c>
      <c r="D57" cm="1">
        <f t="array" aca="1" ref="D57" ca="1">TAKEIF(0,AND(RestaurantPeriodRequests[[#This Row],[Restaurant]]=Model!$F$17,AND(VLOOKUP(Model!$F$7,Table1[],2,FALSE)="active",VLOOKUP(Model!$F$7,Table1[],2,FALSE)="active"),Data!$D$85=RestaurantPeriodRequests[[#This Row],[Period]]),RestaurantPeriodRequests[[#This Row],[Requests fulfilled]]+1,Model!$C$13)</f>
        <v>0</v>
      </c>
    </row>
    <row r="58" spans="1:4" x14ac:dyDescent="0.35">
      <c r="A58" s="57" t="s">
        <v>22</v>
      </c>
      <c r="B58" s="57" t="s">
        <v>4</v>
      </c>
      <c r="C58">
        <v>5</v>
      </c>
      <c r="D58" cm="1">
        <f t="array" aca="1" ref="D58" ca="1">TAKEIF(0,AND(RestaurantPeriodRequests[[#This Row],[Restaurant]]=Model!$F$17,AND(VLOOKUP(Model!$F$7,Table1[],2,FALSE)="active",VLOOKUP(Model!$F$7,Table1[],2,FALSE)="active"),Data!$D$85=RestaurantPeriodRequests[[#This Row],[Period]]),RestaurantPeriodRequests[[#This Row],[Requests fulfilled]]+1,Model!$C$13)</f>
        <v>0</v>
      </c>
    </row>
    <row r="59" spans="1:4" x14ac:dyDescent="0.35">
      <c r="A59" s="57" t="s">
        <v>22</v>
      </c>
      <c r="B59" s="57" t="s">
        <v>5</v>
      </c>
      <c r="C59">
        <v>7</v>
      </c>
      <c r="D59" cm="1">
        <f t="array" aca="1" ref="D59" ca="1">TAKEIF(0,AND(RestaurantPeriodRequests[[#This Row],[Restaurant]]=Model!$F$17,AND(VLOOKUP(Model!$F$7,Table1[],2,FALSE)="active",VLOOKUP(Model!$F$7,Table1[],2,FALSE)="active"),Data!$D$85=RestaurantPeriodRequests[[#This Row],[Period]]),RestaurantPeriodRequests[[#This Row],[Requests fulfilled]]+1,Model!$C$13)</f>
        <v>0</v>
      </c>
    </row>
    <row r="60" spans="1:4" x14ac:dyDescent="0.35">
      <c r="A60" s="57" t="s">
        <v>22</v>
      </c>
      <c r="B60" s="57" t="s">
        <v>6</v>
      </c>
      <c r="C60">
        <v>4</v>
      </c>
      <c r="D60" cm="1">
        <f t="array" aca="1" ref="D60" ca="1">TAKEIF(0,AND(RestaurantPeriodRequests[[#This Row],[Restaurant]]=Model!$F$17,AND(VLOOKUP(Model!$F$7,Table1[],2,FALSE)="active",VLOOKUP(Model!$F$7,Table1[],2,FALSE)="active"),Data!$D$85=RestaurantPeriodRequests[[#This Row],[Period]]),RestaurantPeriodRequests[[#This Row],[Requests fulfilled]]+1,Model!$C$13)</f>
        <v>0</v>
      </c>
    </row>
    <row r="61" spans="1:4" x14ac:dyDescent="0.35">
      <c r="A61" s="57" t="s">
        <v>22</v>
      </c>
      <c r="B61" s="57" t="s">
        <v>7</v>
      </c>
      <c r="C61">
        <v>10</v>
      </c>
      <c r="D61" cm="1">
        <f t="array" aca="1" ref="D61" ca="1">TAKEIF(0,AND(RestaurantPeriodRequests[[#This Row],[Restaurant]]=Model!$F$17,AND(VLOOKUP(Model!$F$7,Table1[],2,FALSE)="active",VLOOKUP(Model!$F$7,Table1[],2,FALSE)="active"),Data!$D$85=RestaurantPeriodRequests[[#This Row],[Period]]),RestaurantPeriodRequests[[#This Row],[Requests fulfilled]]+1,Model!$C$13)</f>
        <v>0</v>
      </c>
    </row>
    <row r="62" spans="1:4" x14ac:dyDescent="0.35">
      <c r="A62" s="57" t="s">
        <v>23</v>
      </c>
      <c r="B62" s="57" t="s">
        <v>4</v>
      </c>
      <c r="C62">
        <v>4</v>
      </c>
      <c r="D62" cm="1">
        <f t="array" aca="1" ref="D62" ca="1">TAKEIF(0,AND(RestaurantPeriodRequests[[#This Row],[Restaurant]]=Model!$F$17,AND(VLOOKUP(Model!$F$7,Table1[],2,FALSE)="active",VLOOKUP(Model!$F$7,Table1[],2,FALSE)="active"),Data!$D$85=RestaurantPeriodRequests[[#This Row],[Period]]),RestaurantPeriodRequests[[#This Row],[Requests fulfilled]]+1,Model!$C$13)</f>
        <v>0</v>
      </c>
    </row>
    <row r="63" spans="1:4" x14ac:dyDescent="0.35">
      <c r="A63" s="57" t="s">
        <v>23</v>
      </c>
      <c r="B63" s="57" t="s">
        <v>5</v>
      </c>
      <c r="C63">
        <v>3</v>
      </c>
      <c r="D63" cm="1">
        <f t="array" aca="1" ref="D63" ca="1">TAKEIF(0,AND(RestaurantPeriodRequests[[#This Row],[Restaurant]]=Model!$F$17,AND(VLOOKUP(Model!$F$7,Table1[],2,FALSE)="active",VLOOKUP(Model!$F$7,Table1[],2,FALSE)="active"),Data!$D$85=RestaurantPeriodRequests[[#This Row],[Period]]),RestaurantPeriodRequests[[#This Row],[Requests fulfilled]]+1,Model!$C$13)</f>
        <v>0</v>
      </c>
    </row>
    <row r="64" spans="1:4" x14ac:dyDescent="0.35">
      <c r="A64" s="57" t="s">
        <v>23</v>
      </c>
      <c r="B64" s="57" t="s">
        <v>6</v>
      </c>
      <c r="C64">
        <v>7</v>
      </c>
      <c r="D64" cm="1">
        <f t="array" aca="1" ref="D64" ca="1">TAKEIF(0,AND(RestaurantPeriodRequests[[#This Row],[Restaurant]]=Model!$F$17,AND(VLOOKUP(Model!$F$7,Table1[],2,FALSE)="active",VLOOKUP(Model!$F$7,Table1[],2,FALSE)="active"),Data!$D$85=RestaurantPeriodRequests[[#This Row],[Period]]),RestaurantPeriodRequests[[#This Row],[Requests fulfilled]]+1,Model!$C$13)</f>
        <v>0</v>
      </c>
    </row>
    <row r="65" spans="1:4" x14ac:dyDescent="0.35">
      <c r="A65" s="57" t="s">
        <v>23</v>
      </c>
      <c r="B65" s="57" t="s">
        <v>7</v>
      </c>
      <c r="C65">
        <v>4</v>
      </c>
      <c r="D65" cm="1">
        <f t="array" aca="1" ref="D65" ca="1">TAKEIF(0,AND(RestaurantPeriodRequests[[#This Row],[Restaurant]]=Model!$F$17,AND(VLOOKUP(Model!$F$7,Table1[],2,FALSE)="active",VLOOKUP(Model!$F$7,Table1[],2,FALSE)="active"),Data!$D$85=RestaurantPeriodRequests[[#This Row],[Period]]),RestaurantPeriodRequests[[#This Row],[Requests fulfilled]]+1,Model!$C$13)</f>
        <v>0</v>
      </c>
    </row>
    <row r="66" spans="1:4" x14ac:dyDescent="0.35">
      <c r="A66" s="57" t="s">
        <v>24</v>
      </c>
      <c r="B66" s="57" t="s">
        <v>4</v>
      </c>
      <c r="C66">
        <v>7</v>
      </c>
      <c r="D66" cm="1">
        <f t="array" aca="1" ref="D66" ca="1">TAKEIF(0,AND(RestaurantPeriodRequests[[#This Row],[Restaurant]]=Model!$F$17,AND(VLOOKUP(Model!$F$7,Table1[],2,FALSE)="active",VLOOKUP(Model!$F$7,Table1[],2,FALSE)="active"),Data!$D$85=RestaurantPeriodRequests[[#This Row],[Period]]),RestaurantPeriodRequests[[#This Row],[Requests fulfilled]]+1,Model!$C$13)</f>
        <v>0</v>
      </c>
    </row>
    <row r="67" spans="1:4" x14ac:dyDescent="0.35">
      <c r="A67" s="57" t="s">
        <v>24</v>
      </c>
      <c r="B67" s="57" t="s">
        <v>5</v>
      </c>
      <c r="C67">
        <v>6</v>
      </c>
      <c r="D67" cm="1">
        <f t="array" aca="1" ref="D67" ca="1">TAKEIF(0,AND(RestaurantPeriodRequests[[#This Row],[Restaurant]]=Model!$F$17,AND(VLOOKUP(Model!$F$7,Table1[],2,FALSE)="active",VLOOKUP(Model!$F$7,Table1[],2,FALSE)="active"),Data!$D$85=RestaurantPeriodRequests[[#This Row],[Period]]),RestaurantPeriodRequests[[#This Row],[Requests fulfilled]]+1,Model!$C$13)</f>
        <v>0</v>
      </c>
    </row>
    <row r="68" spans="1:4" x14ac:dyDescent="0.35">
      <c r="A68" s="57" t="s">
        <v>24</v>
      </c>
      <c r="B68" s="57" t="s">
        <v>6</v>
      </c>
      <c r="C68">
        <v>3</v>
      </c>
      <c r="D68" cm="1">
        <f t="array" aca="1" ref="D68" ca="1">TAKEIF(0,AND(RestaurantPeriodRequests[[#This Row],[Restaurant]]=Model!$F$17,AND(VLOOKUP(Model!$F$7,Table1[],2,FALSE)="active",VLOOKUP(Model!$F$7,Table1[],2,FALSE)="active"),Data!$D$85=RestaurantPeriodRequests[[#This Row],[Period]]),RestaurantPeriodRequests[[#This Row],[Requests fulfilled]]+1,Model!$C$13)</f>
        <v>0</v>
      </c>
    </row>
    <row r="69" spans="1:4" x14ac:dyDescent="0.35">
      <c r="A69" s="57" t="s">
        <v>24</v>
      </c>
      <c r="B69" s="57" t="s">
        <v>7</v>
      </c>
      <c r="C69">
        <v>9</v>
      </c>
      <c r="D69" cm="1">
        <f t="array" aca="1" ref="D69" ca="1">TAKEIF(0,AND(RestaurantPeriodRequests[[#This Row],[Restaurant]]=Model!$F$17,AND(VLOOKUP(Model!$F$7,Table1[],2,FALSE)="active",VLOOKUP(Model!$F$7,Table1[],2,FALSE)="active"),Data!$D$85=RestaurantPeriodRequests[[#This Row],[Period]]),RestaurantPeriodRequests[[#This Row],[Requests fulfilled]]+1,Model!$C$13)</f>
        <v>0</v>
      </c>
    </row>
    <row r="70" spans="1:4" x14ac:dyDescent="0.35">
      <c r="A70" s="57" t="s">
        <v>25</v>
      </c>
      <c r="B70" s="57" t="s">
        <v>4</v>
      </c>
      <c r="C70">
        <v>3</v>
      </c>
      <c r="D70" cm="1">
        <f t="array" aca="1" ref="D70" ca="1">TAKEIF(0,AND(RestaurantPeriodRequests[[#This Row],[Restaurant]]=Model!$F$17,AND(VLOOKUP(Model!$F$7,Table1[],2,FALSE)="active",VLOOKUP(Model!$F$7,Table1[],2,FALSE)="active"),Data!$D$85=RestaurantPeriodRequests[[#This Row],[Period]]),RestaurantPeriodRequests[[#This Row],[Requests fulfilled]]+1,Model!$C$13)</f>
        <v>0</v>
      </c>
    </row>
    <row r="71" spans="1:4" x14ac:dyDescent="0.35">
      <c r="A71" s="57" t="s">
        <v>25</v>
      </c>
      <c r="B71" s="57" t="s">
        <v>5</v>
      </c>
      <c r="C71">
        <v>10</v>
      </c>
      <c r="D71" cm="1">
        <f t="array" aca="1" ref="D71" ca="1">TAKEIF(0,AND(RestaurantPeriodRequests[[#This Row],[Restaurant]]=Model!$F$17,AND(VLOOKUP(Model!$F$7,Table1[],2,FALSE)="active",VLOOKUP(Model!$F$7,Table1[],2,FALSE)="active"),Data!$D$85=RestaurantPeriodRequests[[#This Row],[Period]]),RestaurantPeriodRequests[[#This Row],[Requests fulfilled]]+1,Model!$C$13)</f>
        <v>0</v>
      </c>
    </row>
    <row r="72" spans="1:4" x14ac:dyDescent="0.35">
      <c r="A72" s="57" t="s">
        <v>25</v>
      </c>
      <c r="B72" s="57" t="s">
        <v>6</v>
      </c>
      <c r="C72">
        <v>6</v>
      </c>
      <c r="D72" cm="1">
        <f t="array" aca="1" ref="D72" ca="1">TAKEIF(0,AND(RestaurantPeriodRequests[[#This Row],[Restaurant]]=Model!$F$17,AND(VLOOKUP(Model!$F$7,Table1[],2,FALSE)="active",VLOOKUP(Model!$F$7,Table1[],2,FALSE)="active"),Data!$D$85=RestaurantPeriodRequests[[#This Row],[Period]]),RestaurantPeriodRequests[[#This Row],[Requests fulfilled]]+1,Model!$C$13)</f>
        <v>0</v>
      </c>
    </row>
    <row r="73" spans="1:4" x14ac:dyDescent="0.35">
      <c r="A73" s="57" t="s">
        <v>25</v>
      </c>
      <c r="B73" s="57" t="s">
        <v>7</v>
      </c>
      <c r="C73">
        <v>6</v>
      </c>
      <c r="D73" cm="1">
        <f t="array" aca="1" ref="D73" ca="1">TAKEIF(0,AND(RestaurantPeriodRequests[[#This Row],[Restaurant]]=Model!$F$17,AND(VLOOKUP(Model!$F$7,Table1[],2,FALSE)="active",VLOOKUP(Model!$F$7,Table1[],2,FALSE)="active"),Data!$D$85=RestaurantPeriodRequests[[#This Row],[Period]]),RestaurantPeriodRequests[[#This Row],[Requests fulfilled]]+1,Model!$C$13)</f>
        <v>0</v>
      </c>
    </row>
    <row r="74" spans="1:4" x14ac:dyDescent="0.35">
      <c r="A74" s="57" t="s">
        <v>26</v>
      </c>
      <c r="B74" s="57" t="s">
        <v>4</v>
      </c>
      <c r="C74">
        <v>6</v>
      </c>
      <c r="D74" cm="1">
        <f t="array" aca="1" ref="D74" ca="1">TAKEIF(0,AND(RestaurantPeriodRequests[[#This Row],[Restaurant]]=Model!$F$17,AND(VLOOKUP(Model!$F$7,Table1[],2,FALSE)="active",VLOOKUP(Model!$F$7,Table1[],2,FALSE)="active"),Data!$D$85=RestaurantPeriodRequests[[#This Row],[Period]]),RestaurantPeriodRequests[[#This Row],[Requests fulfilled]]+1,Model!$C$13)</f>
        <v>0</v>
      </c>
    </row>
    <row r="75" spans="1:4" x14ac:dyDescent="0.35">
      <c r="A75" s="57" t="s">
        <v>26</v>
      </c>
      <c r="B75" s="57" t="s">
        <v>5</v>
      </c>
      <c r="C75">
        <v>4</v>
      </c>
      <c r="D75" cm="1">
        <f t="array" aca="1" ref="D75" ca="1">TAKEIF(0,AND(RestaurantPeriodRequests[[#This Row],[Restaurant]]=Model!$F$17,AND(VLOOKUP(Model!$F$7,Table1[],2,FALSE)="active",VLOOKUP(Model!$F$7,Table1[],2,FALSE)="active"),Data!$D$85=RestaurantPeriodRequests[[#This Row],[Period]]),RestaurantPeriodRequests[[#This Row],[Requests fulfilled]]+1,Model!$C$13)</f>
        <v>0</v>
      </c>
    </row>
    <row r="76" spans="1:4" x14ac:dyDescent="0.35">
      <c r="A76" s="57" t="s">
        <v>26</v>
      </c>
      <c r="B76" s="57" t="s">
        <v>6</v>
      </c>
      <c r="C76">
        <v>10</v>
      </c>
      <c r="D76" cm="1">
        <f t="array" aca="1" ref="D76" ca="1">TAKEIF(0,AND(RestaurantPeriodRequests[[#This Row],[Restaurant]]=Model!$F$17,AND(VLOOKUP(Model!$F$7,Table1[],2,FALSE)="active",VLOOKUP(Model!$F$7,Table1[],2,FALSE)="active"),Data!$D$85=RestaurantPeriodRequests[[#This Row],[Period]]),RestaurantPeriodRequests[[#This Row],[Requests fulfilled]]+1,Model!$C$13)</f>
        <v>0</v>
      </c>
    </row>
    <row r="77" spans="1:4" x14ac:dyDescent="0.35">
      <c r="A77" s="57" t="s">
        <v>26</v>
      </c>
      <c r="B77" s="57" t="s">
        <v>7</v>
      </c>
      <c r="C77">
        <v>10</v>
      </c>
      <c r="D77" cm="1">
        <f t="array" aca="1" ref="D77" ca="1">TAKEIF(0,AND(RestaurantPeriodRequests[[#This Row],[Restaurant]]=Model!$F$17,AND(VLOOKUP(Model!$F$7,Table1[],2,FALSE)="active",VLOOKUP(Model!$F$7,Table1[],2,FALSE)="active"),Data!$D$85=RestaurantPeriodRequests[[#This Row],[Period]]),RestaurantPeriodRequests[[#This Row],[Requests fulfilled]]+1,Model!$C$13)</f>
        <v>0</v>
      </c>
    </row>
    <row r="78" spans="1:4" x14ac:dyDescent="0.35">
      <c r="A78" s="57" t="s">
        <v>27</v>
      </c>
      <c r="B78" s="57" t="s">
        <v>4</v>
      </c>
      <c r="C78">
        <v>10</v>
      </c>
      <c r="D78" cm="1">
        <f t="array" aca="1" ref="D78" ca="1">TAKEIF(0,AND(RestaurantPeriodRequests[[#This Row],[Restaurant]]=Model!$F$17,AND(VLOOKUP(Model!$F$7,Table1[],2,FALSE)="active",VLOOKUP(Model!$F$7,Table1[],2,FALSE)="active"),Data!$D$85=RestaurantPeriodRequests[[#This Row],[Period]]),RestaurantPeriodRequests[[#This Row],[Requests fulfilled]]+1,Model!$C$13)</f>
        <v>0</v>
      </c>
    </row>
    <row r="79" spans="1:4" x14ac:dyDescent="0.35">
      <c r="A79" s="57" t="s">
        <v>27</v>
      </c>
      <c r="B79" s="57" t="s">
        <v>5</v>
      </c>
      <c r="C79">
        <v>9</v>
      </c>
      <c r="D79" cm="1">
        <f t="array" aca="1" ref="D79" ca="1">TAKEIF(0,AND(RestaurantPeriodRequests[[#This Row],[Restaurant]]=Model!$F$17,AND(VLOOKUP(Model!$F$7,Table1[],2,FALSE)="active",VLOOKUP(Model!$F$7,Table1[],2,FALSE)="active"),Data!$D$85=RestaurantPeriodRequests[[#This Row],[Period]]),RestaurantPeriodRequests[[#This Row],[Requests fulfilled]]+1,Model!$C$13)</f>
        <v>0</v>
      </c>
    </row>
    <row r="80" spans="1:4" x14ac:dyDescent="0.35">
      <c r="A80" s="57" t="s">
        <v>27</v>
      </c>
      <c r="B80" s="57" t="s">
        <v>6</v>
      </c>
      <c r="C80">
        <v>4</v>
      </c>
      <c r="D80" cm="1">
        <f t="array" aca="1" ref="D80" ca="1">TAKEIF(0,AND(RestaurantPeriodRequests[[#This Row],[Restaurant]]=Model!$F$17,AND(VLOOKUP(Model!$F$7,Table1[],2,FALSE)="active",VLOOKUP(Model!$F$7,Table1[],2,FALSE)="active"),Data!$D$85=RestaurantPeriodRequests[[#This Row],[Period]]),RestaurantPeriodRequests[[#This Row],[Requests fulfilled]]+1,Model!$C$13)</f>
        <v>0</v>
      </c>
    </row>
    <row r="81" spans="1:4" x14ac:dyDescent="0.35">
      <c r="A81" s="57" t="s">
        <v>27</v>
      </c>
      <c r="B81" s="57" t="s">
        <v>7</v>
      </c>
      <c r="C81">
        <v>4</v>
      </c>
      <c r="D81" cm="1">
        <f t="array" aca="1" ref="D81" ca="1">TAKEIF(0,AND(RestaurantPeriodRequests[[#This Row],[Restaurant]]=Model!$F$17,AND(VLOOKUP(Model!$F$7,Table1[],2,FALSE)="active",VLOOKUP(Model!$F$7,Table1[],2,FALSE)="active"),Data!$D$85=RestaurantPeriodRequests[[#This Row],[Period]]),RestaurantPeriodRequests[[#This Row],[Requests fulfilled]]+1,Model!$C$13)</f>
        <v>0</v>
      </c>
    </row>
  </sheetData>
  <pageMargins left="0.7" right="0.7" top="0.75" bottom="0.75" header="0.3" footer="0.3"/>
  <tableParts count="1">
    <tablePart r:id="rId1"/>
  </tableParts>
</worksheet>
</file>

<file path=customUI/customUI14.xml><?xml version="1.0" encoding="utf-8"?>
<customUI xmlns="http://schemas.microsoft.com/office/2009/07/customui">
  <ribbon startFromScratch="false">
    <tabs>
      <tab id="TabHyperC" insertBeforeMso="TabReview" label="⚡State">
        <group id="Run" label="Run">
          <button id="RunFullNew" imageMso="TableExcelSpreadsheetInsert" size="large" label="Run New Window" screentip="Calculate result in new window" onAction="ThisWorkbook.RunNew"/>
          <!--
          <button id="RunFullInline" imageMso="DataFormSource" size="large" 
            label="Run and Replace" 
            screentip="Calculate result and replace data in current window" 
            onAction="ThisWorkbook.RunInline"/>
          -->
        </group>
        <!-- 
        <group id="Test" label="Test"> 
          <button id="ManualStep" imageMso="HeaderOrFooterShow" size="large" 
            label="Manual Step" 
            screentip="Select next state and execute one step" 
            onAction="ThisWorkbook.RunNew"/> 
          <button id="AutoStep" imageMso="HeaderFooterNextSection" size="large" 
            label="Auto Step" 
            screentip="Execute one step in automatic direction" 
            onAction="ThisWorkbook.RunInline"/>
        </group> 
        -->
        <group id="Documentation" label="Documentation">
          <button id="Manual" imageMso="ContentsAndIndex" size="large" label="Online Manual" screentip="Open Online Manual" onAction="ThisWorkbook.WebManual"/>
          <button id="AboutHyperC" imageMso="About" size="large" label="About HyperC" screentip="HyperC Connector version and other info" onAction="ThisWorkbook.AboutInfo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5C0222-DB25-49BC-B35A-888582D2B8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Model</vt:lpstr>
      <vt:lpstr>RestaurantPeriodRequests</vt:lpstr>
    </vt:vector>
  </TitlesOfParts>
  <Company>CriticalHop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HyperC Add-in</dc:title>
  <dc:creator>HyperC.com</dc:creator>
  <dc:description>HyperC State Transition Database front-end for Excel</dc:description>
  <cp:lastModifiedBy>A M</cp:lastModifiedBy>
  <dcterms:created xsi:type="dcterms:W3CDTF">2021-04-23T23:11:04Z</dcterms:created>
  <dcterms:modified xsi:type="dcterms:W3CDTF">2021-07-12T14:25:56Z</dcterms:modified>
</cp:coreProperties>
</file>