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ve Dashboard" sheetId="1" r:id="rId4"/>
    <sheet state="visible" name="Input Parameters" sheetId="2" r:id="rId5"/>
    <sheet state="visible" name="Sales Pipeline" sheetId="3" r:id="rId6"/>
    <sheet state="visible" name="Business Scaling" sheetId="4" r:id="rId7"/>
    <sheet state="visible" name="Monthly Cash Flow" sheetId="5" r:id="rId8"/>
  </sheets>
  <definedNames/>
  <calcPr/>
  <extLst>
    <ext uri="GoogleSheetsCustomDataVersion2">
      <go:sheetsCustomData xmlns:go="http://customooxmlschemas.google.com/" r:id="rId9" roundtripDataChecksum="W+vCxveawEv9PB3+kyKmFxwc2cNWaadiTeueg+T1YdQ="/>
    </ext>
  </extLst>
</workbook>
</file>

<file path=xl/sharedStrings.xml><?xml version="1.0" encoding="utf-8"?>
<sst xmlns="http://schemas.openxmlformats.org/spreadsheetml/2006/main" count="422" uniqueCount="255">
  <si>
    <t>AugmentGrowth Financial Model v9.2</t>
  </si>
  <si>
    <t>Executive Dashboard</t>
  </si>
  <si>
    <t>Date: October 4, 2025</t>
  </si>
  <si>
    <t>Status: Hybrid business model with three revenue streams</t>
  </si>
  <si>
    <t>SCENARIO OVERVIEW</t>
  </si>
  <si>
    <t>Scenario</t>
  </si>
  <si>
    <t>Worst-Case</t>
  </si>
  <si>
    <t>Conservative</t>
  </si>
  <si>
    <t>Realistic</t>
  </si>
  <si>
    <t>Optimistic</t>
  </si>
  <si>
    <t>Description</t>
  </si>
  <si>
    <t>Zero income</t>
  </si>
  <si>
    <t>Almost inevitable</t>
  </si>
  <si>
    <t>Primary plan</t>
  </si>
  <si>
    <t>Things going well</t>
  </si>
  <si>
    <t>Probability</t>
  </si>
  <si>
    <t>Fallback</t>
  </si>
  <si>
    <t>75-80%</t>
  </si>
  <si>
    <t>60-70%</t>
  </si>
  <si>
    <t>15-25%</t>
  </si>
  <si>
    <t>MONTH 12 METRICS</t>
  </si>
  <si>
    <t>Consulting Clients</t>
  </si>
  <si>
    <t>Managed Service Clients</t>
  </si>
  <si>
    <t>Self-Service Users</t>
  </si>
  <si>
    <t>MONTH 12 REVENUE</t>
  </si>
  <si>
    <t>Consulting Revenue</t>
  </si>
  <si>
    <t>Managed Service Revenue</t>
  </si>
  <si>
    <t>Self-Service Revenue</t>
  </si>
  <si>
    <t>TOTAL MRR (Gross)</t>
  </si>
  <si>
    <t>Net Revenue (After Tax)</t>
  </si>
  <si>
    <t>Net Revenue (After Costs)</t>
  </si>
  <si>
    <t>CASH POSITION &amp; RUNWAY</t>
  </si>
  <si>
    <t>Starting Cash</t>
  </si>
  <si>
    <t>Month 12 Ending Cash</t>
  </si>
  <si>
    <t>Cash Burned/Accumulated</t>
  </si>
  <si>
    <t>Months of Runway Remaining</t>
  </si>
  <si>
    <t>BREAK-EVEN ANALYSIS</t>
  </si>
  <si>
    <t>Note: Break-even = Total Income &gt;= Total Expenses</t>
  </si>
  <si>
    <t>Monthly Shortfall to Cover</t>
  </si>
  <si>
    <t>Expected Break-Even Month</t>
  </si>
  <si>
    <t>N/A</t>
  </si>
  <si>
    <t>Month 6</t>
  </si>
  <si>
    <t>Month 3</t>
  </si>
  <si>
    <t>Month 2</t>
  </si>
  <si>
    <t>KEY ASSUMPTIONS</t>
  </si>
  <si>
    <t>Tax Rate (Combined)</t>
  </si>
  <si>
    <t>Consulting Fee</t>
  </si>
  <si>
    <t>Managed Service Rate</t>
  </si>
  <si>
    <t>Self-Service ARPU (Realistic)</t>
  </si>
  <si>
    <t>Offshore PM Cost</t>
  </si>
  <si>
    <t>Software/API Costs</t>
  </si>
  <si>
    <t>of gross revenue</t>
  </si>
  <si>
    <t>SCENARIO DESCRIPTIONS</t>
  </si>
  <si>
    <t>WORST-CASE:</t>
  </si>
  <si>
    <t>Zero business income. Shows runway if no clients close.</t>
  </si>
  <si>
    <t>CONSERVATIVE:</t>
  </si>
  <si>
    <t>2 consulting clients by M3. Managed: 1 client every 2-3 months. NO self-service launch.</t>
  </si>
  <si>
    <t>REALISTIC:</t>
  </si>
  <si>
    <t>2 consulting clients by M2. Managed: 1 client every 2 months. Self-service: Launch M8, 20-25 users by M12.</t>
  </si>
  <si>
    <t>OPTIMISTIC:</t>
  </si>
  <si>
    <t>3 consulting clients by M2. Managed: 1-2 clients/month, 9 by M12. Self-service: Launch M6, 50 users by M12.</t>
  </si>
  <si>
    <t>AugmentGrowth Financial Model v8</t>
  </si>
  <si>
    <t>Input Parameters &amp; Assumptions</t>
  </si>
  <si>
    <t>PERSONAL FINANCIAL SITUATION</t>
  </si>
  <si>
    <t>Available Cash</t>
  </si>
  <si>
    <t>Starting cash position</t>
  </si>
  <si>
    <t>Monthly Personal Expenses</t>
  </si>
  <si>
    <t>Total personal burn</t>
  </si>
  <si>
    <t>Danielle's Monthly Income</t>
  </si>
  <si>
    <t>Includes rental + interest</t>
  </si>
  <si>
    <t>Monthly Personal Shortfall</t>
  </si>
  <si>
    <t>Needs to be covered by business</t>
  </si>
  <si>
    <t>TAX ASSUMPTIONS</t>
  </si>
  <si>
    <t>Effective Tax Rate</t>
  </si>
  <si>
    <t>CA + Federal combined</t>
  </si>
  <si>
    <t>Net Income Multiplier</t>
  </si>
  <si>
    <t>Kept after taxes</t>
  </si>
  <si>
    <t>HIGH-TOUCH CONSULTING PRICING</t>
  </si>
  <si>
    <t>Monthly Retainer Fee</t>
  </si>
  <si>
    <t>For 25% of founder time</t>
  </si>
  <si>
    <t>Target Clients (All Scenarios)</t>
  </si>
  <si>
    <t>Phase out by M6-12</t>
  </si>
  <si>
    <t>MANAGED SERVICE PRICING</t>
  </si>
  <si>
    <t>Percentage of Media Spend</t>
  </si>
  <si>
    <t>Flat 10% up to $500K/month</t>
  </si>
  <si>
    <t>Client Spend Scaling:</t>
  </si>
  <si>
    <t xml:space="preserve">  Average Spend - Month 1-2</t>
  </si>
  <si>
    <t>All clients start here</t>
  </si>
  <si>
    <t xml:space="preserve">  Average Spend - Month 3-5</t>
  </si>
  <si>
    <t>Mix of new + scaled clients</t>
  </si>
  <si>
    <t xml:space="preserve">  Average Spend - Month 6-12</t>
  </si>
  <si>
    <t>Scaled + larger new clients</t>
  </si>
  <si>
    <t>SELF-SERVICE PLATFORM PRICING</t>
  </si>
  <si>
    <t>Minimum Monthly Fee</t>
  </si>
  <si>
    <t>Usage-based minimum</t>
  </si>
  <si>
    <t>Average Revenue Per User - Realistic</t>
  </si>
  <si>
    <t>Target ARPU</t>
  </si>
  <si>
    <t>Average Revenue Per User - Optimistic</t>
  </si>
  <si>
    <t>More heavy users</t>
  </si>
  <si>
    <t>COST ASSUMPTIONS</t>
  </si>
  <si>
    <t>Offshore PM - Monthly Cost</t>
  </si>
  <si>
    <t>Full-time, 40 hrs/week</t>
  </si>
  <si>
    <t>Offshore PM - Hire at Client Count</t>
  </si>
  <si>
    <t>When managed clients &gt;= 2</t>
  </si>
  <si>
    <t>Senior AM - Monthly Cost</t>
  </si>
  <si>
    <t>Oversee offshore PM + manage clients</t>
  </si>
  <si>
    <t>Senior AM - Hire at Client Count</t>
  </si>
  <si>
    <t>When managed clients &gt;= 6</t>
  </si>
  <si>
    <t>Light PM Support (1 client)</t>
  </si>
  <si>
    <t>Part-time support before full PM</t>
  </si>
  <si>
    <t>Software/API Costs (% of Revenue)</t>
  </si>
  <si>
    <t>Anthropic API, Claude, Agents, hosting, customer support, tools</t>
  </si>
  <si>
    <t>CAC</t>
  </si>
  <si>
    <t>Paid ad cost for self-serve platform</t>
  </si>
  <si>
    <t>Payment processing</t>
  </si>
  <si>
    <t>Credit card and/or direct deposit fees</t>
  </si>
  <si>
    <t>Legal/accounting</t>
  </si>
  <si>
    <t>Monthly overhead</t>
  </si>
  <si>
    <t>Business insurance</t>
  </si>
  <si>
    <t>DEEL fees</t>
  </si>
  <si>
    <t>Per month for when you hire offshore</t>
  </si>
  <si>
    <t>Sales Pipeline &amp; Funnel Models</t>
  </si>
  <si>
    <t>Metric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</si>
  <si>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</si>
  <si>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</si>
  <si>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</si>
  <si>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</si>
  <si>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</si>
  <si>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</si>
  <si>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</si>
  <si>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</si>
  <si>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</si>
  <si>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</si>
  <si>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</si>
  <si>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</si>
  <si>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1. HIGH-TOUCH CONSULTING FUNNEL</t>
  </si>
  <si>
    <t>Conversion Rates (Input Assumptions):</t>
  </si>
  <si>
    <t xml:space="preserve">  Warm Intro → Discovery Call</t>
  </si>
  <si>
    <t>Strong network, high response</t>
  </si>
  <si>
    <t xml:space="preserve">  Discovery → Proposal</t>
  </si>
  <si>
    <t>Qualified intros</t>
  </si>
  <si>
    <t xml:space="preserve">  Proposal → Close</t>
  </si>
  <si>
    <t>High-intent buyers</t>
  </si>
  <si>
    <t>A. Backward Model - CONSERVATIVE Scenario</t>
  </si>
  <si>
    <t>⚠️ NOTE: Assumes we cap consulting clients to 2</t>
  </si>
  <si>
    <t>Target: Consulting Clients (Cumulative)</t>
  </si>
  <si>
    <t>New Clients This Month</t>
  </si>
  <si>
    <t>Required: Proposals</t>
  </si>
  <si>
    <t>Required: Discovery Calls</t>
  </si>
  <si>
    <t>Required: Warm Intros</t>
  </si>
  <si>
    <t>B. Backward Model - REALISTIC Scenario</t>
  </si>
  <si>
    <t>⚠️ NOTE: Assumes ramp down of high touch consulting as managed clients ramps up</t>
  </si>
  <si>
    <t>C. Backward Model - OPTIMISTIC Scenario</t>
  </si>
  <si>
    <t>⚠️ NOTE: Ramps down on high touch consulting sooner to ramp up other lines</t>
  </si>
  <si>
    <t>2. MANAGED SERVICE FUNNEL</t>
  </si>
  <si>
    <t>Conversion Rates (Warm Network Phase):</t>
  </si>
  <si>
    <t>Operator network, targeted</t>
  </si>
  <si>
    <t>Qualifying for ICP fit</t>
  </si>
  <si>
    <t>Longer sales cycle</t>
  </si>
  <si>
    <t>⚠️ NOTE: These outputs feed directly into Business Scaling scenarios</t>
  </si>
  <si>
    <t>Target: Managed Clients (Cumulative)</t>
  </si>
  <si>
    <t>⚠️ NOTE: These outputs feed Business Scaling - Realistic</t>
  </si>
  <si>
    <t>⚠️ NOTE: These outputs feed Business Scaling - Optimistic</t>
  </si>
  <si>
    <t>3. SELF-SERVICE PLATFORM FUNNEL</t>
  </si>
  <si>
    <t>Conversion Rates (Organic Channels Only):</t>
  </si>
  <si>
    <t xml:space="preserve">  Website Visitor → Free Trial</t>
  </si>
  <si>
    <t>Typical B2B SaaS</t>
  </si>
  <si>
    <t xml:space="preserve">  Free Trial → Paid</t>
  </si>
  <si>
    <t>Usage-based, low friction</t>
  </si>
  <si>
    <t xml:space="preserve">  Paid → Retained 3 Months</t>
  </si>
  <si>
    <t>After initial churn phase</t>
  </si>
  <si>
    <t>⚠️ NOTE: NO SELF-SERVICE LAUNCH in Conservative</t>
  </si>
  <si>
    <t>Target: Self-Service Users (Net)</t>
  </si>
  <si>
    <t>⚠️ NOTE: Month 8 launch, 20-25 users by M12</t>
  </si>
  <si>
    <t>Gross Adds This Month</t>
  </si>
  <si>
    <t>Churn This Month</t>
  </si>
  <si>
    <t>⚠️ NOTE: Month 6 launch, 45-55 users by M12</t>
  </si>
  <si>
    <t>Business Scaling &amp; Revenue Projections</t>
  </si>
  <si>
    <t>Formula/Source</t>
  </si>
  <si>
    <t>Month 1</t>
  </si>
  <si>
    <t>Month 4</t>
  </si>
  <si>
    <t>Month 5</t>
  </si>
  <si>
    <t>Month 7</t>
  </si>
  <si>
    <t>Month 8</t>
  </si>
  <si>
    <t>Month 9</t>
  </si>
  <si>
    <t>Month 10</t>
  </si>
  <si>
    <t>Month 11</t>
  </si>
  <si>
    <t>Month 12</t>
  </si>
  <si>
    <t>CONSERVATIVE SCENARIO: Almost Inevitable</t>
  </si>
  <si>
    <t>CONSULTING REVENUE</t>
  </si>
  <si>
    <t xml:space="preserve">  Consulting Clients</t>
  </si>
  <si>
    <t>Sales Pipeline</t>
  </si>
  <si>
    <t xml:space="preserve">  Revenue per Client</t>
  </si>
  <si>
    <t>Input Params</t>
  </si>
  <si>
    <t xml:space="preserve">  Gross Consulting Revenue</t>
  </si>
  <si>
    <t>Clients × Fee</t>
  </si>
  <si>
    <t>MANAGED SERVICE REVENUE</t>
  </si>
  <si>
    <t xml:space="preserve">  Managed Clients</t>
  </si>
  <si>
    <t xml:space="preserve">  Avg Client Media Spend</t>
  </si>
  <si>
    <t>Dynamic scaling</t>
  </si>
  <si>
    <t xml:space="preserve">  Percentage Rate</t>
  </si>
  <si>
    <t>10% flat</t>
  </si>
  <si>
    <t xml:space="preserve">  Gross Managed Revenue</t>
  </si>
  <si>
    <t>Clients × Spend × %</t>
  </si>
  <si>
    <t>SELF-SERVICE REVENUE</t>
  </si>
  <si>
    <t xml:space="preserve">  Self-Service Users</t>
  </si>
  <si>
    <t xml:space="preserve">  Avg Revenue per User</t>
  </si>
  <si>
    <t>Realistic ARPU</t>
  </si>
  <si>
    <t xml:space="preserve">  Gross Self-Service Revenue</t>
  </si>
  <si>
    <t>Users × ARPU</t>
  </si>
  <si>
    <t>TOTAL REVENUE &amp; COSTS</t>
  </si>
  <si>
    <t xml:space="preserve">  Total Gross Revenue</t>
  </si>
  <si>
    <t>Sum all streams</t>
  </si>
  <si>
    <t xml:space="preserve">  Net Revenue (After Tax)</t>
  </si>
  <si>
    <t>Gross × (1-Tax Rate)%</t>
  </si>
  <si>
    <t xml:space="preserve">  Hiring Cost</t>
  </si>
  <si>
    <t>If clients &gt;= 2</t>
  </si>
  <si>
    <t xml:space="preserve">  Software/API Costs</t>
  </si>
  <si>
    <t>5% of gross</t>
  </si>
  <si>
    <t xml:space="preserve">  Platform Development &amp; Maintenance</t>
  </si>
  <si>
    <t>One-time + ongoing</t>
  </si>
  <si>
    <t xml:space="preserve">  Customer Acquisition</t>
  </si>
  <si>
    <t>CAC * new customers</t>
  </si>
  <si>
    <t xml:space="preserve">  Payment Processing</t>
  </si>
  <si>
    <t>1% direct, 2.9% credit card</t>
  </si>
  <si>
    <t xml:space="preserve">  Other Fees</t>
  </si>
  <si>
    <t>Insurance, HR platform</t>
  </si>
  <si>
    <t xml:space="preserve">  Total Business Expenses</t>
  </si>
  <si>
    <t>PM + Software</t>
  </si>
  <si>
    <t xml:space="preserve">  Net Revenue After Costs</t>
  </si>
  <si>
    <t>REALISTIC SCENARIO: Primary Planning Assumption</t>
  </si>
  <si>
    <t>OPTIMISTIC SCENARIO: Things Going Really Well</t>
  </si>
  <si>
    <t>Optimistic ARPU</t>
  </si>
  <si>
    <t>Monthly Cash Flow Analysis</t>
  </si>
  <si>
    <t>Cash Flow Item</t>
  </si>
  <si>
    <t>Source</t>
  </si>
  <si>
    <t>WORST-CASE SCENARIO</t>
  </si>
  <si>
    <t>BEGINNING CASH</t>
  </si>
  <si>
    <t>Prior ending</t>
  </si>
  <si>
    <t>Income (Danielle Only)</t>
  </si>
  <si>
    <t>Expenses (Personal Only)</t>
  </si>
  <si>
    <t>NET CASH FLOW</t>
  </si>
  <si>
    <t>ENDING CASH</t>
  </si>
  <si>
    <t>Bus Scaling</t>
  </si>
  <si>
    <t>CONSERVATIVE SCENARIO</t>
  </si>
  <si>
    <t>INCOME</t>
  </si>
  <si>
    <t xml:space="preserve">  Danielle's Income</t>
  </si>
  <si>
    <t xml:space="preserve">  Business Revenue (Net After Tax)</t>
  </si>
  <si>
    <t>TOTAL INCOME</t>
  </si>
  <si>
    <t>EXPENSES</t>
  </si>
  <si>
    <t xml:space="preserve">  Personal Expenses</t>
  </si>
  <si>
    <t xml:space="preserve">  Business Expenses</t>
  </si>
  <si>
    <t>TOTAL EXPENSES</t>
  </si>
  <si>
    <t>REALISTIC SCENARIO</t>
  </si>
  <si>
    <t>OPTIMISTIC SCENARIO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</si>
</sst>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\$#,##0"/>
    <numFmt numFmtId="165" formatCode="&quot;$&quot;#,##0"/>
    <numFmt numFmtId="166" formatCode="0.0"/>
  </numFmts>
  <fonts count="18">
    <font>
      <sz val="11.0"/>
      <color theme="1"/>
      <name val="Calibri"/>
      <scheme val="minor"/>
    </font>
    <font>
      <b/>
      <sz val="18.0"/>
      <color theme="1"/>
      <name val="Calibri"/>
    </font>
    <font>
      <sz val="11.0"/>
      <color theme="1"/>
      <name val="Calibri"/>
    </font>
    <font>
      <i/>
      <sz val="14.0"/>
      <color theme="1"/>
      <name val="Calibri"/>
    </font>
    <font>
      <sz val="10.0"/>
      <color theme="1"/>
      <name val="Calibri"/>
    </font>
    <font>
      <i/>
      <sz val="10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i/>
      <sz val="12.0"/>
      <color theme="1"/>
      <name val="Calibri"/>
    </font>
    <font>
      <color theme="1"/>
      <name val="Calibri"/>
      <scheme val="minor"/>
    </font>
    <font>
      <i/>
      <sz val="10.0"/>
      <color rgb="FFFF0000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sz val="11.0"/>
      <color rgb="FF008000"/>
      <name val="Calibri"/>
    </font>
    <font>
      <sz val="11.0"/>
      <color rgb="FFC53929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E7E6E6"/>
        <bgColor rgb="FFE7E6E6"/>
      </patternFill>
    </fill>
    <fill>
      <patternFill patternType="solid">
        <fgColor rgb="FFC6E0B4"/>
        <bgColor rgb="FFC6E0B4"/>
      </patternFill>
    </fill>
    <fill>
      <patternFill patternType="solid">
        <fgColor rgb="FF4472C4"/>
        <bgColor rgb="FF4472C4"/>
      </patternFill>
    </fill>
    <fill>
      <patternFill patternType="solid">
        <fgColor rgb="FFF4B084"/>
        <bgColor rgb="FFF4B084"/>
      </patternFill>
    </fill>
    <fill>
      <patternFill patternType="solid">
        <fgColor rgb="FFFFE699"/>
        <bgColor rgb="FFFFE699"/>
      </patternFill>
    </fill>
    <fill>
      <patternFill patternType="solid">
        <fgColor rgb="FFD9D9D9"/>
        <bgColor rgb="FFD9D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2" fontId="6" numFmtId="0" xfId="0" applyAlignment="1" applyBorder="1" applyFill="1" applyFont="1">
      <alignment shrinkToFit="0" vertical="bottom" wrapText="0"/>
    </xf>
    <xf borderId="1" fillId="3" fontId="7" numFmtId="0" xfId="0" applyAlignment="1" applyBorder="1" applyFill="1" applyFon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7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4" fontId="7" numFmtId="0" xfId="0" applyAlignment="1" applyFill="1" applyFon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4" fontId="7" numFmtId="164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9" xfId="0" applyAlignment="1" applyFont="1" applyNumberFormat="1">
      <alignment readingOrder="0" shrinkToFit="0" vertical="bottom" wrapText="0"/>
    </xf>
    <xf borderId="0" fillId="0" fontId="2" numFmtId="10" xfId="0" applyAlignment="1" applyFont="1" applyNumberForma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7" numFmtId="0" xfId="0" applyAlignment="1" applyFont="1">
      <alignment horizontal="center" shrinkToFit="0" vertical="bottom" wrapText="0"/>
    </xf>
    <xf borderId="1" fillId="3" fontId="7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7" numFmtId="1" xfId="0" applyAlignment="1" applyFont="1" applyNumberFormat="1">
      <alignment horizontal="right" vertical="bottom"/>
    </xf>
    <xf borderId="0" fillId="0" fontId="7" numFmtId="1" xfId="0" applyAlignment="1" applyFont="1" applyNumberFormat="1">
      <alignment horizontal="right" readingOrder="0" vertical="bottom"/>
    </xf>
    <xf borderId="0" fillId="0" fontId="11" numFmtId="0" xfId="0" applyAlignment="1" applyFont="1">
      <alignment shrinkToFit="0" vertical="bottom" wrapText="0"/>
    </xf>
    <xf borderId="0" fillId="0" fontId="7" numFmtId="1" xfId="0" applyAlignment="1" applyFont="1" applyNumberFormat="1">
      <alignment readingOrder="0" shrinkToFit="0" vertical="bottom" wrapText="0"/>
    </xf>
    <xf borderId="0" fillId="0" fontId="7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1" fillId="5" fontId="12" numFmtId="0" xfId="0" applyAlignment="1" applyBorder="1" applyFill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1" fillId="6" fontId="2" numFmtId="0" xfId="0" applyAlignment="1" applyBorder="1" applyFill="1" applyFont="1">
      <alignment readingOrder="0" shrinkToFit="0" vertical="bottom" wrapText="0"/>
    </xf>
    <xf borderId="1" fillId="6" fontId="2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shrinkToFit="0" vertical="bottom" wrapText="0"/>
    </xf>
    <xf borderId="0" fillId="0" fontId="15" numFmtId="0" xfId="0" applyFont="1"/>
    <xf borderId="1" fillId="7" fontId="7" numFmtId="0" xfId="0" applyAlignment="1" applyBorder="1" applyFill="1" applyFont="1">
      <alignment shrinkToFit="0" vertical="bottom" wrapText="0"/>
    </xf>
    <xf borderId="1" fillId="7" fontId="2" numFmtId="0" xfId="0" applyAlignment="1" applyBorder="1" applyFont="1">
      <alignment shrinkToFit="0" vertical="bottom" wrapText="0"/>
    </xf>
    <xf borderId="1" fillId="7" fontId="6" numFmtId="0" xfId="0" applyAlignment="1" applyBorder="1" applyFont="1">
      <alignment shrinkToFit="0" vertical="bottom" wrapText="0"/>
    </xf>
    <xf borderId="1" fillId="5" fontId="12" numFmtId="0" xfId="0" applyAlignment="1" applyBorder="1" applyFont="1">
      <alignment readingOrder="0" shrinkToFit="0" vertical="bottom" wrapText="0"/>
    </xf>
    <xf borderId="1" fillId="8" fontId="7" numFmtId="0" xfId="0" applyAlignment="1" applyBorder="1" applyFill="1" applyFont="1">
      <alignment shrinkToFit="0" vertical="bottom" wrapText="0"/>
    </xf>
    <xf borderId="0" fillId="4" fontId="7" numFmtId="0" xfId="0" applyAlignment="1" applyFont="1">
      <alignment shrinkToFit="0" vertical="bottom" wrapText="0"/>
    </xf>
    <xf borderId="0" fillId="0" fontId="16" numFmtId="164" xfId="0" applyAlignment="1" applyFont="1" applyNumberFormat="1">
      <alignment shrinkToFit="0" vertical="bottom" wrapText="0"/>
    </xf>
    <xf borderId="1" fillId="4" fontId="6" numFmtId="0" xfId="0" applyAlignment="1" applyBorder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0" fillId="0" fontId="17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5" width="18.0"/>
    <col customWidth="1" min="6" max="6" width="8.71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.2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7" t="s">
        <v>5</v>
      </c>
      <c r="B7" s="7" t="s">
        <v>6</v>
      </c>
      <c r="C7" s="7" t="s">
        <v>7</v>
      </c>
      <c r="D7" s="7" t="s">
        <v>8</v>
      </c>
      <c r="E7" s="7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6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 t="s">
        <v>21</v>
      </c>
      <c r="B12" s="8">
        <v>0.0</v>
      </c>
      <c r="C12" s="8">
        <f>'Sales Pipeline'!N15</f>
        <v>2</v>
      </c>
      <c r="D12" s="8">
        <f>'Sales Pipeline'!N15</f>
        <v>2</v>
      </c>
      <c r="E12" s="8">
        <f>'Sales Pipeline'!N15</f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 t="s">
        <v>22</v>
      </c>
      <c r="B13" s="8">
        <v>0.0</v>
      </c>
      <c r="C13" s="8">
        <f>'Sales Pipeline'!N46</f>
        <v>3</v>
      </c>
      <c r="D13" s="8">
        <f>'Sales Pipeline'!N54</f>
        <v>6</v>
      </c>
      <c r="E13" s="8">
        <f>'Sales Pipeline'!N62</f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" t="s">
        <v>23</v>
      </c>
      <c r="B14" s="8">
        <v>0.0</v>
      </c>
      <c r="C14" s="8">
        <f>'Sales Pipeline'!N78</f>
        <v>0</v>
      </c>
      <c r="D14" s="8">
        <f>'Sales Pipeline'!N82</f>
        <v>10</v>
      </c>
      <c r="E14" s="8">
        <f>'Sales Pipeline'!N88</f>
        <v>50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/>
      <c r="B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7" t="s">
        <v>24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 t="s">
        <v>25</v>
      </c>
      <c r="B17" s="9">
        <v>0.0</v>
      </c>
      <c r="C17" s="9">
        <f>'Business Scaling'!N10</f>
        <v>20000</v>
      </c>
      <c r="D17" s="9">
        <f>'Business Scaling'!N42</f>
        <v>10000</v>
      </c>
      <c r="E17" s="9">
        <f>'Business Scaling'!N74</f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2" t="s">
        <v>26</v>
      </c>
      <c r="B18" s="9">
        <v>0.0</v>
      </c>
      <c r="C18" s="9">
        <f>'Business Scaling'!N16</f>
        <v>19500</v>
      </c>
      <c r="D18" s="9">
        <f>'Business Scaling'!N48</f>
        <v>51000</v>
      </c>
      <c r="E18" s="9">
        <f>'Business Scaling'!N80</f>
        <v>76500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 t="s">
        <v>27</v>
      </c>
      <c r="B19" s="9">
        <v>0.0</v>
      </c>
      <c r="C19" s="9">
        <f>'Business Scaling'!N21</f>
        <v>0</v>
      </c>
      <c r="D19" s="9">
        <f>'Business Scaling'!N53</f>
        <v>10000</v>
      </c>
      <c r="E19" s="9">
        <f>'Business Scaling'!N85</f>
        <v>60000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10" t="s">
        <v>28</v>
      </c>
      <c r="B20" s="11">
        <v>0.0</v>
      </c>
      <c r="C20" s="11">
        <f t="shared" ref="C20:E20" si="1">C17+C18+C19</f>
        <v>39500</v>
      </c>
      <c r="D20" s="11">
        <f t="shared" si="1"/>
        <v>71000</v>
      </c>
      <c r="E20" s="11">
        <f t="shared" si="1"/>
        <v>136500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2" t="s">
        <v>29</v>
      </c>
      <c r="B21" s="13">
        <v>0.0</v>
      </c>
      <c r="C21" s="9">
        <f>'Business Scaling'!N25</f>
        <v>23700</v>
      </c>
      <c r="D21" s="9">
        <f>'Business Scaling'!N57</f>
        <v>42600</v>
      </c>
      <c r="E21" s="9">
        <f>'Business Scaling'!N89</f>
        <v>81900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4" t="s">
        <v>30</v>
      </c>
      <c r="B22" s="15">
        <v>0.0</v>
      </c>
      <c r="C22" s="16">
        <f>'Business Scaling'!N34</f>
        <v>18780</v>
      </c>
      <c r="D22" s="16">
        <f>'Business Scaling'!N66</f>
        <v>25100</v>
      </c>
      <c r="E22" s="16">
        <f>'Business Scaling'!N98</f>
        <v>53020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32</v>
      </c>
      <c r="B25" s="9">
        <f>'Input Parameters'!$B$5</f>
        <v>108000</v>
      </c>
      <c r="C25" s="9">
        <f>'Input Parameters'!$B$5</f>
        <v>108000</v>
      </c>
      <c r="D25" s="9">
        <f>'Input Parameters'!$B$5</f>
        <v>108000</v>
      </c>
      <c r="E25" s="9">
        <f>'Input Parameters'!$B$5</f>
        <v>108000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33</v>
      </c>
      <c r="B26" s="9">
        <f>'Monthly Cash Flow'!N11</f>
        <v>-87420</v>
      </c>
      <c r="C26" s="9">
        <f>'Monthly Cash Flow'!N28</f>
        <v>95300</v>
      </c>
      <c r="D26" s="9">
        <f>'Monthly Cash Flow'!N45</f>
        <v>153828</v>
      </c>
      <c r="E26" s="9">
        <f>'Monthly Cash Flow'!N62</f>
        <v>271868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34</v>
      </c>
      <c r="B27" s="9">
        <f t="shared" ref="B27:E27" si="2">B26-B25</f>
        <v>-195420</v>
      </c>
      <c r="C27" s="9">
        <f t="shared" si="2"/>
        <v>-12700</v>
      </c>
      <c r="D27" s="9">
        <f t="shared" si="2"/>
        <v>45828</v>
      </c>
      <c r="E27" s="9">
        <f t="shared" si="2"/>
        <v>163868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35</v>
      </c>
      <c r="B28" s="17" t="str">
        <f t="shared" ref="B28:E28" si="3">IF(B26&gt;B25,"Profitable",IF(B26&lt;=0,"Bankrupt",B26/((B25-B26)/12)))</f>
        <v>Bankrupt</v>
      </c>
      <c r="C28" s="17">
        <f t="shared" si="3"/>
        <v>90.04724409</v>
      </c>
      <c r="D28" s="17" t="str">
        <f t="shared" si="3"/>
        <v>Profitable</v>
      </c>
      <c r="E28" s="17" t="str">
        <f t="shared" si="3"/>
        <v>Profitable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 t="s">
        <v>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38</v>
      </c>
      <c r="B32" s="9">
        <f>'Input Parameters'!$B$8</f>
        <v>-16285</v>
      </c>
      <c r="C32" s="9">
        <f>'Input Parameters'!$B$8</f>
        <v>-16285</v>
      </c>
      <c r="D32" s="9">
        <f>'Input Parameters'!$B$8</f>
        <v>-16285</v>
      </c>
      <c r="E32" s="9">
        <f>'Input Parameters'!$B$8</f>
        <v>-16285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39</v>
      </c>
      <c r="B33" s="18" t="s">
        <v>40</v>
      </c>
      <c r="C33" s="18" t="s">
        <v>41</v>
      </c>
      <c r="D33" s="18" t="s">
        <v>42</v>
      </c>
      <c r="E33" s="18" t="s">
        <v>43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45</v>
      </c>
      <c r="B36" s="19">
        <f>'Input Parameters'!$B$11</f>
        <v>0.4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46</v>
      </c>
      <c r="B37" s="9">
        <f>'Input Parameters'!$B$15</f>
        <v>10000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47</v>
      </c>
      <c r="B38" s="19">
        <f>'Input Parameters'!B19</f>
        <v>0.1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48</v>
      </c>
      <c r="B39" s="9">
        <f>'Input Parameters'!$B$28</f>
        <v>1000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49</v>
      </c>
      <c r="B40" s="9">
        <f>'Input Parameters'!$B$32</f>
        <v>3000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50</v>
      </c>
      <c r="B41" s="19">
        <f>'Input Parameters'!$B$37</f>
        <v>0.05</v>
      </c>
      <c r="C41" s="2" t="s">
        <v>51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6" t="s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0" t="s">
        <v>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54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0" t="s">
        <v>55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2" t="s">
        <v>56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0" t="s">
        <v>57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2" t="s">
        <v>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0" t="s">
        <v>59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60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  <row r="1001" ht="15.75" customHeight="1">
      <c r="A1001" s="2"/>
      <c r="B1001" s="2"/>
      <c r="C1001" s="2"/>
      <c r="D1001" s="2"/>
      <c r="E1001" s="2"/>
      <c r="F1001" s="2"/>
    </row>
    <row r="1002" ht="15.75" customHeight="1">
      <c r="A1002" s="2"/>
      <c r="B1002" s="2"/>
      <c r="C1002" s="2"/>
      <c r="D1002" s="2"/>
      <c r="E1002" s="2"/>
      <c r="F1002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20.0"/>
    <col customWidth="1" min="3" max="3" width="30.0"/>
    <col customWidth="1" min="4" max="6" width="8.71"/>
  </cols>
  <sheetData>
    <row r="1" ht="19.5" customHeight="1">
      <c r="A1" s="21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2" t="s">
        <v>62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6" t="s">
        <v>63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 t="s">
        <v>64</v>
      </c>
      <c r="B5" s="9">
        <v>108000.0</v>
      </c>
      <c r="C5" s="2" t="s">
        <v>65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 t="s">
        <v>66</v>
      </c>
      <c r="B6" s="9">
        <v>28300.0</v>
      </c>
      <c r="C6" s="2" t="s">
        <v>67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 t="s">
        <v>68</v>
      </c>
      <c r="B7" s="9">
        <v>12015.0</v>
      </c>
      <c r="C7" s="2" t="s">
        <v>69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70</v>
      </c>
      <c r="B8" s="9">
        <f>B7-B6</f>
        <v>-16285</v>
      </c>
      <c r="C8" s="2" t="s">
        <v>71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6" t="s">
        <v>72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 t="s">
        <v>73</v>
      </c>
      <c r="B11" s="19">
        <v>0.4</v>
      </c>
      <c r="C11" s="2" t="s">
        <v>74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 t="s">
        <v>75</v>
      </c>
      <c r="B12" s="19">
        <f>1-B11</f>
        <v>0.6</v>
      </c>
      <c r="C12" s="2" t="s">
        <v>76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6" t="s">
        <v>77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 t="s">
        <v>78</v>
      </c>
      <c r="B15" s="9">
        <v>10000.0</v>
      </c>
      <c r="C15" s="2" t="s">
        <v>79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2" t="s">
        <v>80</v>
      </c>
      <c r="B16" s="2">
        <v>3.0</v>
      </c>
      <c r="C16" s="2" t="s">
        <v>81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6" t="s">
        <v>82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 t="s">
        <v>83</v>
      </c>
      <c r="B19" s="19">
        <v>0.1</v>
      </c>
      <c r="C19" s="2" t="s">
        <v>84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0" t="s">
        <v>85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86</v>
      </c>
      <c r="B22" s="9">
        <v>50000.0</v>
      </c>
      <c r="C22" s="2" t="s">
        <v>87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88</v>
      </c>
      <c r="B23" s="9">
        <v>65000.0</v>
      </c>
      <c r="C23" s="2" t="s">
        <v>89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90</v>
      </c>
      <c r="B24" s="9">
        <v>85000.0</v>
      </c>
      <c r="C24" s="2" t="s">
        <v>91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 t="s">
        <v>92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93</v>
      </c>
      <c r="B27" s="9">
        <v>500.0</v>
      </c>
      <c r="C27" s="2" t="s">
        <v>94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95</v>
      </c>
      <c r="B28" s="9">
        <v>1000.0</v>
      </c>
      <c r="C28" s="2" t="s">
        <v>96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97</v>
      </c>
      <c r="B29" s="23">
        <v>1200.0</v>
      </c>
      <c r="C29" s="2" t="s">
        <v>98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 t="s">
        <v>99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100</v>
      </c>
      <c r="B32" s="9">
        <v>3000.0</v>
      </c>
      <c r="C32" s="2" t="s">
        <v>101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102</v>
      </c>
      <c r="B33" s="2">
        <v>2.0</v>
      </c>
      <c r="C33" s="2" t="s">
        <v>103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2" t="s">
        <v>104</v>
      </c>
      <c r="B34" s="23">
        <v>5000.0</v>
      </c>
      <c r="C34" s="12" t="s">
        <v>105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2" t="s">
        <v>106</v>
      </c>
      <c r="B35" s="12">
        <v>6.0</v>
      </c>
      <c r="C35" s="12" t="s">
        <v>107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108</v>
      </c>
      <c r="B36" s="9">
        <v>750.0</v>
      </c>
      <c r="C36" s="2" t="s">
        <v>109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110</v>
      </c>
      <c r="B37" s="24">
        <v>0.05</v>
      </c>
      <c r="C37" s="12" t="s">
        <v>111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" t="s">
        <v>112</v>
      </c>
      <c r="B38" s="13">
        <v>500.0</v>
      </c>
      <c r="C38" s="12" t="s">
        <v>113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2" t="s">
        <v>114</v>
      </c>
      <c r="B39" s="25">
        <v>0.029</v>
      </c>
      <c r="C39" s="12" t="s">
        <v>115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6" t="s">
        <v>116</v>
      </c>
      <c r="B40" s="13">
        <v>300.0</v>
      </c>
      <c r="C40" s="12" t="s">
        <v>117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2" t="s">
        <v>118</v>
      </c>
      <c r="B41" s="13">
        <v>150.0</v>
      </c>
      <c r="C41" s="12" t="s">
        <v>117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2" t="s">
        <v>119</v>
      </c>
      <c r="B42" s="13">
        <v>100.0</v>
      </c>
      <c r="C42" s="12" t="s">
        <v>120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  <row r="1001" ht="15.75" customHeight="1">
      <c r="A1001" s="2"/>
      <c r="B1001" s="2"/>
      <c r="C1001" s="2"/>
      <c r="D1001" s="2"/>
      <c r="E1001" s="2"/>
      <c r="F1001" s="2"/>
    </row>
    <row r="1002" ht="15.75" customHeight="1">
      <c r="A1002" s="2"/>
      <c r="B1002" s="2"/>
      <c r="C1002" s="2"/>
      <c r="D1002" s="2"/>
      <c r="E1002" s="2"/>
      <c r="F1002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5.0"/>
    <col customWidth="1" min="3" max="14" width="10.0"/>
  </cols>
  <sheetData>
    <row r="1" ht="19.5" customHeight="1">
      <c r="A1" s="2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 t="s">
        <v>122</v>
      </c>
      <c r="B3" s="2"/>
      <c r="C3" s="27" t="s">
        <v>123</v>
      </c>
      <c r="D3" s="27" t="s">
        <v>124</v>
      </c>
      <c r="E3" s="27" t="s">
        <v>125</v>
      </c>
      <c r="F3" s="27" t="s">
        <v>126</v>
      </c>
      <c r="G3" s="27" t="s">
        <v>127</v>
      </c>
      <c r="H3" s="27" t="s">
        <v>128</v>
      </c>
      <c r="I3" s="27" t="s">
        <v>129</v>
      </c>
      <c r="J3" s="27" t="s">
        <v>130</v>
      </c>
      <c r="K3" s="27" t="s">
        <v>131</v>
      </c>
      <c r="L3" s="27" t="s">
        <v>132</v>
      </c>
      <c r="M3" s="27" t="s">
        <v>133</v>
      </c>
      <c r="N3" s="27" t="s">
        <v>134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6" t="s">
        <v>135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0" t="s">
        <v>136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137</v>
      </c>
      <c r="B8" s="19">
        <v>0.65</v>
      </c>
      <c r="C8" s="2" t="s">
        <v>138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 t="s">
        <v>139</v>
      </c>
      <c r="B9" s="19">
        <v>0.55</v>
      </c>
      <c r="C9" s="2" t="s">
        <v>140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2" t="s">
        <v>141</v>
      </c>
      <c r="B10" s="19">
        <v>0.45</v>
      </c>
      <c r="C10" s="2" t="s">
        <v>142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8" t="s">
        <v>143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9" t="s">
        <v>144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12" t="s">
        <v>145</v>
      </c>
      <c r="B15" s="2"/>
      <c r="C15" s="30">
        <v>1.0</v>
      </c>
      <c r="D15" s="31">
        <v>1.0</v>
      </c>
      <c r="E15" s="31">
        <v>2.0</v>
      </c>
      <c r="F15" s="31">
        <v>2.0</v>
      </c>
      <c r="G15" s="31">
        <v>2.0</v>
      </c>
      <c r="H15" s="31">
        <v>2.0</v>
      </c>
      <c r="I15" s="31">
        <v>2.0</v>
      </c>
      <c r="J15" s="30">
        <v>2.0</v>
      </c>
      <c r="K15" s="31">
        <v>2.0</v>
      </c>
      <c r="L15" s="31">
        <v>2.0</v>
      </c>
      <c r="M15" s="31">
        <v>2.0</v>
      </c>
      <c r="N15" s="31">
        <v>2.0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">
        <v>146</v>
      </c>
      <c r="B16" s="2"/>
      <c r="C16" s="8">
        <f>C15</f>
        <v>1</v>
      </c>
      <c r="D16" s="8">
        <f t="shared" ref="D16:N16" si="1">D15-C15</f>
        <v>0</v>
      </c>
      <c r="E16" s="8">
        <f t="shared" si="1"/>
        <v>1</v>
      </c>
      <c r="F16" s="8">
        <f t="shared" si="1"/>
        <v>0</v>
      </c>
      <c r="G16" s="8">
        <f t="shared" si="1"/>
        <v>0</v>
      </c>
      <c r="H16" s="8">
        <f t="shared" si="1"/>
        <v>0</v>
      </c>
      <c r="I16" s="8">
        <f t="shared" si="1"/>
        <v>0</v>
      </c>
      <c r="J16" s="8">
        <f t="shared" si="1"/>
        <v>0</v>
      </c>
      <c r="K16" s="8">
        <f t="shared" si="1"/>
        <v>0</v>
      </c>
      <c r="L16" s="8">
        <f t="shared" si="1"/>
        <v>0</v>
      </c>
      <c r="M16" s="8">
        <f t="shared" si="1"/>
        <v>0</v>
      </c>
      <c r="N16" s="8">
        <f t="shared" si="1"/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147</v>
      </c>
      <c r="B17" s="2"/>
      <c r="C17" s="17">
        <f t="shared" ref="C17:N17" si="2">if((C16/$B$10)&lt;=0,0,C16/$B$10)</f>
        <v>2.222222222</v>
      </c>
      <c r="D17" s="17">
        <f t="shared" si="2"/>
        <v>0</v>
      </c>
      <c r="E17" s="17">
        <f t="shared" si="2"/>
        <v>2.222222222</v>
      </c>
      <c r="F17" s="17">
        <f t="shared" si="2"/>
        <v>0</v>
      </c>
      <c r="G17" s="17">
        <f t="shared" si="2"/>
        <v>0</v>
      </c>
      <c r="H17" s="17">
        <f t="shared" si="2"/>
        <v>0</v>
      </c>
      <c r="I17" s="17">
        <f t="shared" si="2"/>
        <v>0</v>
      </c>
      <c r="J17" s="17">
        <f t="shared" si="2"/>
        <v>0</v>
      </c>
      <c r="K17" s="17">
        <f t="shared" si="2"/>
        <v>0</v>
      </c>
      <c r="L17" s="17">
        <f t="shared" si="2"/>
        <v>0</v>
      </c>
      <c r="M17" s="17">
        <f t="shared" si="2"/>
        <v>0</v>
      </c>
      <c r="N17" s="17">
        <f t="shared" si="2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">
        <v>148</v>
      </c>
      <c r="B18" s="2"/>
      <c r="C18" s="17">
        <f t="shared" ref="C18:N18" si="3">C17/$B$9</f>
        <v>4.04040404</v>
      </c>
      <c r="D18" s="17">
        <f t="shared" si="3"/>
        <v>0</v>
      </c>
      <c r="E18" s="17">
        <f t="shared" si="3"/>
        <v>4.04040404</v>
      </c>
      <c r="F18" s="17">
        <f t="shared" si="3"/>
        <v>0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149</v>
      </c>
      <c r="B19" s="2"/>
      <c r="C19" s="17">
        <f t="shared" ref="C19:N19" si="4">C18/$B$8</f>
        <v>6.216006216</v>
      </c>
      <c r="D19" s="17">
        <f t="shared" si="4"/>
        <v>0</v>
      </c>
      <c r="E19" s="17">
        <f t="shared" si="4"/>
        <v>6.216006216</v>
      </c>
      <c r="F19" s="17">
        <f t="shared" si="4"/>
        <v>0</v>
      </c>
      <c r="G19" s="17">
        <f t="shared" si="4"/>
        <v>0</v>
      </c>
      <c r="H19" s="17">
        <f t="shared" si="4"/>
        <v>0</v>
      </c>
      <c r="I19" s="17">
        <f t="shared" si="4"/>
        <v>0</v>
      </c>
      <c r="J19" s="17">
        <f t="shared" si="4"/>
        <v>0</v>
      </c>
      <c r="K19" s="17">
        <f t="shared" si="4"/>
        <v>0</v>
      </c>
      <c r="L19" s="17">
        <f t="shared" si="4"/>
        <v>0</v>
      </c>
      <c r="M19" s="17">
        <f t="shared" si="4"/>
        <v>0</v>
      </c>
      <c r="N19" s="17">
        <f t="shared" si="4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 t="s">
        <v>150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9" t="s">
        <v>151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2" t="s">
        <v>145</v>
      </c>
      <c r="B23" s="2"/>
      <c r="C23" s="30">
        <v>1.0</v>
      </c>
      <c r="D23" s="30">
        <v>2.0</v>
      </c>
      <c r="E23" s="30">
        <v>2.0</v>
      </c>
      <c r="F23" s="31">
        <v>3.0</v>
      </c>
      <c r="G23" s="31">
        <v>3.0</v>
      </c>
      <c r="H23" s="31">
        <v>2.0</v>
      </c>
      <c r="I23" s="31">
        <v>2.0</v>
      </c>
      <c r="J23" s="31">
        <v>2.0</v>
      </c>
      <c r="K23" s="31">
        <v>2.0</v>
      </c>
      <c r="L23" s="31">
        <v>1.0</v>
      </c>
      <c r="M23" s="31">
        <v>1.0</v>
      </c>
      <c r="N23" s="31">
        <v>1.0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146</v>
      </c>
      <c r="B24" s="2"/>
      <c r="C24" s="8">
        <f>C23</f>
        <v>1</v>
      </c>
      <c r="D24" s="8">
        <f t="shared" ref="D24:N24" si="5">D23-C23</f>
        <v>1</v>
      </c>
      <c r="E24" s="8">
        <f t="shared" si="5"/>
        <v>0</v>
      </c>
      <c r="F24" s="8">
        <f t="shared" si="5"/>
        <v>1</v>
      </c>
      <c r="G24" s="8">
        <f t="shared" si="5"/>
        <v>0</v>
      </c>
      <c r="H24" s="8">
        <f t="shared" si="5"/>
        <v>-1</v>
      </c>
      <c r="I24" s="8">
        <f t="shared" si="5"/>
        <v>0</v>
      </c>
      <c r="J24" s="8">
        <f t="shared" si="5"/>
        <v>0</v>
      </c>
      <c r="K24" s="8">
        <f t="shared" si="5"/>
        <v>0</v>
      </c>
      <c r="L24" s="8">
        <f t="shared" si="5"/>
        <v>-1</v>
      </c>
      <c r="M24" s="8">
        <f t="shared" si="5"/>
        <v>0</v>
      </c>
      <c r="N24" s="8">
        <f t="shared" si="5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147</v>
      </c>
      <c r="B25" s="2"/>
      <c r="C25" s="17">
        <f t="shared" ref="C25:N25" si="6">if((C24/$B$10)&lt;=0,0,C24/$B$10)</f>
        <v>2.222222222</v>
      </c>
      <c r="D25" s="17">
        <f t="shared" si="6"/>
        <v>2.222222222</v>
      </c>
      <c r="E25" s="17">
        <f t="shared" si="6"/>
        <v>0</v>
      </c>
      <c r="F25" s="17">
        <f t="shared" si="6"/>
        <v>2.222222222</v>
      </c>
      <c r="G25" s="17">
        <f t="shared" si="6"/>
        <v>0</v>
      </c>
      <c r="H25" s="17">
        <f t="shared" si="6"/>
        <v>0</v>
      </c>
      <c r="I25" s="17">
        <f t="shared" si="6"/>
        <v>0</v>
      </c>
      <c r="J25" s="17">
        <f t="shared" si="6"/>
        <v>0</v>
      </c>
      <c r="K25" s="17">
        <f t="shared" si="6"/>
        <v>0</v>
      </c>
      <c r="L25" s="17">
        <f t="shared" si="6"/>
        <v>0</v>
      </c>
      <c r="M25" s="17">
        <f t="shared" si="6"/>
        <v>0</v>
      </c>
      <c r="N25" s="17">
        <f t="shared" si="6"/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148</v>
      </c>
      <c r="B26" s="2"/>
      <c r="C26" s="17">
        <f t="shared" ref="C26:N26" si="7">C25/$B$9</f>
        <v>4.04040404</v>
      </c>
      <c r="D26" s="17">
        <f t="shared" si="7"/>
        <v>4.04040404</v>
      </c>
      <c r="E26" s="17">
        <f t="shared" si="7"/>
        <v>0</v>
      </c>
      <c r="F26" s="17">
        <f t="shared" si="7"/>
        <v>4.04040404</v>
      </c>
      <c r="G26" s="17">
        <f t="shared" si="7"/>
        <v>0</v>
      </c>
      <c r="H26" s="17">
        <f t="shared" si="7"/>
        <v>0</v>
      </c>
      <c r="I26" s="17">
        <f t="shared" si="7"/>
        <v>0</v>
      </c>
      <c r="J26" s="17">
        <f t="shared" si="7"/>
        <v>0</v>
      </c>
      <c r="K26" s="17">
        <f t="shared" si="7"/>
        <v>0</v>
      </c>
      <c r="L26" s="17">
        <f t="shared" si="7"/>
        <v>0</v>
      </c>
      <c r="M26" s="17">
        <f t="shared" si="7"/>
        <v>0</v>
      </c>
      <c r="N26" s="17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149</v>
      </c>
      <c r="B27" s="2"/>
      <c r="C27" s="17">
        <f t="shared" ref="C27:N27" si="8">C26/$B$8</f>
        <v>6.216006216</v>
      </c>
      <c r="D27" s="17">
        <f t="shared" si="8"/>
        <v>6.216006216</v>
      </c>
      <c r="E27" s="17">
        <f t="shared" si="8"/>
        <v>0</v>
      </c>
      <c r="F27" s="17">
        <f t="shared" si="8"/>
        <v>6.216006216</v>
      </c>
      <c r="G27" s="17">
        <f t="shared" si="8"/>
        <v>0</v>
      </c>
      <c r="H27" s="17">
        <f t="shared" si="8"/>
        <v>0</v>
      </c>
      <c r="I27" s="17">
        <f t="shared" si="8"/>
        <v>0</v>
      </c>
      <c r="J27" s="17">
        <f t="shared" si="8"/>
        <v>0</v>
      </c>
      <c r="K27" s="17">
        <f t="shared" si="8"/>
        <v>0</v>
      </c>
      <c r="L27" s="17">
        <f t="shared" si="8"/>
        <v>0</v>
      </c>
      <c r="M27" s="17">
        <f t="shared" si="8"/>
        <v>0</v>
      </c>
      <c r="N27" s="17">
        <f t="shared" si="8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8" t="s">
        <v>152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9" t="s">
        <v>153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2" t="s">
        <v>145</v>
      </c>
      <c r="B31" s="2"/>
      <c r="C31" s="30">
        <v>2.0</v>
      </c>
      <c r="D31" s="30">
        <v>3.0</v>
      </c>
      <c r="E31" s="30">
        <v>3.0</v>
      </c>
      <c r="F31" s="31">
        <v>2.0</v>
      </c>
      <c r="G31" s="31">
        <v>2.0</v>
      </c>
      <c r="H31" s="31">
        <v>1.0</v>
      </c>
      <c r="I31" s="31">
        <v>1.0</v>
      </c>
      <c r="J31" s="30">
        <v>0.0</v>
      </c>
      <c r="K31" s="30">
        <v>0.0</v>
      </c>
      <c r="L31" s="30">
        <v>0.0</v>
      </c>
      <c r="M31" s="30">
        <v>0.0</v>
      </c>
      <c r="N31" s="30">
        <v>0.0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146</v>
      </c>
      <c r="B32" s="2"/>
      <c r="C32" s="8">
        <f>C31</f>
        <v>2</v>
      </c>
      <c r="D32" s="8">
        <f t="shared" ref="D32:N32" si="9">D31-C31</f>
        <v>1</v>
      </c>
      <c r="E32" s="8">
        <f t="shared" si="9"/>
        <v>0</v>
      </c>
      <c r="F32" s="8">
        <f t="shared" si="9"/>
        <v>-1</v>
      </c>
      <c r="G32" s="8">
        <f t="shared" si="9"/>
        <v>0</v>
      </c>
      <c r="H32" s="8">
        <f t="shared" si="9"/>
        <v>-1</v>
      </c>
      <c r="I32" s="8">
        <f t="shared" si="9"/>
        <v>0</v>
      </c>
      <c r="J32" s="8">
        <f t="shared" si="9"/>
        <v>-1</v>
      </c>
      <c r="K32" s="8">
        <f t="shared" si="9"/>
        <v>0</v>
      </c>
      <c r="L32" s="8">
        <f t="shared" si="9"/>
        <v>0</v>
      </c>
      <c r="M32" s="8">
        <f t="shared" si="9"/>
        <v>0</v>
      </c>
      <c r="N32" s="8">
        <f t="shared" si="9"/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147</v>
      </c>
      <c r="B33" s="2"/>
      <c r="C33" s="17">
        <f t="shared" ref="C33:N33" si="10">if((C32/$B$10)&lt;=0,0,C32/$B$10)</f>
        <v>4.444444444</v>
      </c>
      <c r="D33" s="17">
        <f t="shared" si="10"/>
        <v>2.222222222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0</v>
      </c>
      <c r="I33" s="17">
        <f t="shared" si="10"/>
        <v>0</v>
      </c>
      <c r="J33" s="17">
        <f t="shared" si="10"/>
        <v>0</v>
      </c>
      <c r="K33" s="17">
        <f t="shared" si="10"/>
        <v>0</v>
      </c>
      <c r="L33" s="17">
        <f t="shared" si="10"/>
        <v>0</v>
      </c>
      <c r="M33" s="17">
        <f t="shared" si="10"/>
        <v>0</v>
      </c>
      <c r="N33" s="17">
        <f t="shared" si="10"/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148</v>
      </c>
      <c r="B34" s="2"/>
      <c r="C34" s="17">
        <f t="shared" ref="C34:N34" si="11">C33/$B$9</f>
        <v>8.080808081</v>
      </c>
      <c r="D34" s="17">
        <f t="shared" si="11"/>
        <v>4.04040404</v>
      </c>
      <c r="E34" s="17">
        <f t="shared" si="11"/>
        <v>0</v>
      </c>
      <c r="F34" s="17">
        <f t="shared" si="11"/>
        <v>0</v>
      </c>
      <c r="G34" s="17">
        <f t="shared" si="11"/>
        <v>0</v>
      </c>
      <c r="H34" s="17">
        <f t="shared" si="11"/>
        <v>0</v>
      </c>
      <c r="I34" s="17">
        <f t="shared" si="11"/>
        <v>0</v>
      </c>
      <c r="J34" s="17">
        <f t="shared" si="11"/>
        <v>0</v>
      </c>
      <c r="K34" s="17">
        <f t="shared" si="11"/>
        <v>0</v>
      </c>
      <c r="L34" s="17">
        <f t="shared" si="11"/>
        <v>0</v>
      </c>
      <c r="M34" s="17">
        <f t="shared" si="11"/>
        <v>0</v>
      </c>
      <c r="N34" s="17">
        <f t="shared" si="11"/>
        <v>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 t="s">
        <v>149</v>
      </c>
      <c r="B35" s="2"/>
      <c r="C35" s="17">
        <f t="shared" ref="C35:N35" si="12">C34/$B$8</f>
        <v>12.43201243</v>
      </c>
      <c r="D35" s="17">
        <f t="shared" si="12"/>
        <v>6.216006216</v>
      </c>
      <c r="E35" s="17">
        <f t="shared" si="12"/>
        <v>0</v>
      </c>
      <c r="F35" s="17">
        <f t="shared" si="12"/>
        <v>0</v>
      </c>
      <c r="G35" s="17">
        <f t="shared" si="12"/>
        <v>0</v>
      </c>
      <c r="H35" s="17">
        <f t="shared" si="12"/>
        <v>0</v>
      </c>
      <c r="I35" s="17">
        <f t="shared" si="12"/>
        <v>0</v>
      </c>
      <c r="J35" s="17">
        <f t="shared" si="12"/>
        <v>0</v>
      </c>
      <c r="K35" s="17">
        <f t="shared" si="12"/>
        <v>0</v>
      </c>
      <c r="L35" s="17">
        <f t="shared" si="12"/>
        <v>0</v>
      </c>
      <c r="M35" s="17">
        <f t="shared" si="12"/>
        <v>0</v>
      </c>
      <c r="N35" s="17">
        <f t="shared" si="12"/>
        <v>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 t="s">
        <v>154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0" t="s">
        <v>155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137</v>
      </c>
      <c r="B40" s="19">
        <v>0.55</v>
      </c>
      <c r="C40" s="2" t="s">
        <v>156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139</v>
      </c>
      <c r="B41" s="19">
        <v>0.45</v>
      </c>
      <c r="C41" s="2" t="s">
        <v>157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141</v>
      </c>
      <c r="B42" s="19">
        <v>0.35</v>
      </c>
      <c r="C42" s="2" t="s">
        <v>158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8" t="s">
        <v>143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2" t="s">
        <v>159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160</v>
      </c>
      <c r="B46" s="2"/>
      <c r="C46" s="33">
        <v>0.0</v>
      </c>
      <c r="D46" s="34">
        <v>1.0</v>
      </c>
      <c r="E46" s="33">
        <v>1.0</v>
      </c>
      <c r="F46" s="34">
        <v>2.0</v>
      </c>
      <c r="G46" s="34">
        <v>2.0</v>
      </c>
      <c r="H46" s="34">
        <v>2.0</v>
      </c>
      <c r="I46" s="33">
        <v>3.0</v>
      </c>
      <c r="J46" s="34">
        <v>3.0</v>
      </c>
      <c r="K46" s="34">
        <v>3.0</v>
      </c>
      <c r="L46" s="34">
        <v>3.0</v>
      </c>
      <c r="M46" s="34">
        <v>3.0</v>
      </c>
      <c r="N46" s="34">
        <v>3.0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146</v>
      </c>
      <c r="B47" s="2"/>
      <c r="C47" s="8">
        <f>C46</f>
        <v>0</v>
      </c>
      <c r="D47" s="8">
        <f t="shared" ref="D47:N47" si="13">D46-C46</f>
        <v>1</v>
      </c>
      <c r="E47" s="8">
        <f t="shared" si="13"/>
        <v>0</v>
      </c>
      <c r="F47" s="8">
        <f t="shared" si="13"/>
        <v>1</v>
      </c>
      <c r="G47" s="8">
        <f t="shared" si="13"/>
        <v>0</v>
      </c>
      <c r="H47" s="8">
        <f t="shared" si="13"/>
        <v>0</v>
      </c>
      <c r="I47" s="8">
        <f t="shared" si="13"/>
        <v>1</v>
      </c>
      <c r="J47" s="8">
        <f t="shared" si="13"/>
        <v>0</v>
      </c>
      <c r="K47" s="8">
        <f t="shared" si="13"/>
        <v>0</v>
      </c>
      <c r="L47" s="8">
        <f t="shared" si="13"/>
        <v>0</v>
      </c>
      <c r="M47" s="8">
        <f t="shared" si="13"/>
        <v>0</v>
      </c>
      <c r="N47" s="8">
        <f t="shared" si="13"/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147</v>
      </c>
      <c r="B48" s="2"/>
      <c r="C48" s="17">
        <f t="shared" ref="C48:N48" si="14">if((C47/$B$42)&lt;=0,0,C47/$B$42)</f>
        <v>0</v>
      </c>
      <c r="D48" s="17">
        <f t="shared" si="14"/>
        <v>2.857142857</v>
      </c>
      <c r="E48" s="17">
        <f t="shared" si="14"/>
        <v>0</v>
      </c>
      <c r="F48" s="17">
        <f t="shared" si="14"/>
        <v>2.857142857</v>
      </c>
      <c r="G48" s="17">
        <f t="shared" si="14"/>
        <v>0</v>
      </c>
      <c r="H48" s="17">
        <f t="shared" si="14"/>
        <v>0</v>
      </c>
      <c r="I48" s="17">
        <f t="shared" si="14"/>
        <v>2.857142857</v>
      </c>
      <c r="J48" s="17">
        <f t="shared" si="14"/>
        <v>0</v>
      </c>
      <c r="K48" s="17">
        <f t="shared" si="14"/>
        <v>0</v>
      </c>
      <c r="L48" s="17">
        <f t="shared" si="14"/>
        <v>0</v>
      </c>
      <c r="M48" s="17">
        <f t="shared" si="14"/>
        <v>0</v>
      </c>
      <c r="N48" s="17">
        <f t="shared" si="14"/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148</v>
      </c>
      <c r="B49" s="2"/>
      <c r="C49" s="17">
        <f t="shared" ref="C49:N49" si="15">C48/$B$41</f>
        <v>0</v>
      </c>
      <c r="D49" s="17">
        <f t="shared" si="15"/>
        <v>6.349206349</v>
      </c>
      <c r="E49" s="17">
        <f t="shared" si="15"/>
        <v>0</v>
      </c>
      <c r="F49" s="17">
        <f t="shared" si="15"/>
        <v>6.349206349</v>
      </c>
      <c r="G49" s="17">
        <f t="shared" si="15"/>
        <v>0</v>
      </c>
      <c r="H49" s="17">
        <f t="shared" si="15"/>
        <v>0</v>
      </c>
      <c r="I49" s="17">
        <f t="shared" si="15"/>
        <v>6.349206349</v>
      </c>
      <c r="J49" s="17">
        <f t="shared" si="15"/>
        <v>0</v>
      </c>
      <c r="K49" s="17">
        <f t="shared" si="15"/>
        <v>0</v>
      </c>
      <c r="L49" s="17">
        <f t="shared" si="15"/>
        <v>0</v>
      </c>
      <c r="M49" s="17">
        <f t="shared" si="15"/>
        <v>0</v>
      </c>
      <c r="N49" s="17">
        <f t="shared" si="15"/>
        <v>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149</v>
      </c>
      <c r="B50" s="2"/>
      <c r="C50" s="17">
        <f t="shared" ref="C50:N50" si="16">C49/$B$40</f>
        <v>0</v>
      </c>
      <c r="D50" s="17">
        <f t="shared" si="16"/>
        <v>11.54401154</v>
      </c>
      <c r="E50" s="17">
        <f t="shared" si="16"/>
        <v>0</v>
      </c>
      <c r="F50" s="17">
        <f t="shared" si="16"/>
        <v>11.54401154</v>
      </c>
      <c r="G50" s="17">
        <f t="shared" si="16"/>
        <v>0</v>
      </c>
      <c r="H50" s="17">
        <f t="shared" si="16"/>
        <v>0</v>
      </c>
      <c r="I50" s="17">
        <f t="shared" si="16"/>
        <v>11.54401154</v>
      </c>
      <c r="J50" s="17">
        <f t="shared" si="16"/>
        <v>0</v>
      </c>
      <c r="K50" s="17">
        <f t="shared" si="16"/>
        <v>0</v>
      </c>
      <c r="L50" s="17">
        <f t="shared" si="16"/>
        <v>0</v>
      </c>
      <c r="M50" s="17">
        <f t="shared" si="16"/>
        <v>0</v>
      </c>
      <c r="N50" s="17">
        <f t="shared" si="16"/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7" t="s">
        <v>150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2" t="s">
        <v>161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160</v>
      </c>
      <c r="B54" s="2"/>
      <c r="C54" s="34">
        <v>1.0</v>
      </c>
      <c r="D54" s="34">
        <v>2.0</v>
      </c>
      <c r="E54" s="33">
        <v>2.0</v>
      </c>
      <c r="F54" s="33">
        <v>3.0</v>
      </c>
      <c r="G54" s="33">
        <v>3.0</v>
      </c>
      <c r="H54" s="33">
        <v>4.0</v>
      </c>
      <c r="I54" s="33">
        <v>4.0</v>
      </c>
      <c r="J54" s="33">
        <v>5.0</v>
      </c>
      <c r="K54" s="33">
        <v>5.0</v>
      </c>
      <c r="L54" s="33">
        <v>6.0</v>
      </c>
      <c r="M54" s="33">
        <v>6.0</v>
      </c>
      <c r="N54" s="33">
        <v>6.0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146</v>
      </c>
      <c r="B55" s="2"/>
      <c r="C55" s="8">
        <f>C54</f>
        <v>1</v>
      </c>
      <c r="D55" s="8">
        <f t="shared" ref="D55:N55" si="17">D54-C54</f>
        <v>1</v>
      </c>
      <c r="E55" s="8">
        <f t="shared" si="17"/>
        <v>0</v>
      </c>
      <c r="F55" s="8">
        <f t="shared" si="17"/>
        <v>1</v>
      </c>
      <c r="G55" s="8">
        <f t="shared" si="17"/>
        <v>0</v>
      </c>
      <c r="H55" s="8">
        <f t="shared" si="17"/>
        <v>1</v>
      </c>
      <c r="I55" s="8">
        <f t="shared" si="17"/>
        <v>0</v>
      </c>
      <c r="J55" s="8">
        <f t="shared" si="17"/>
        <v>1</v>
      </c>
      <c r="K55" s="8">
        <f t="shared" si="17"/>
        <v>0</v>
      </c>
      <c r="L55" s="8">
        <f t="shared" si="17"/>
        <v>1</v>
      </c>
      <c r="M55" s="8">
        <f t="shared" si="17"/>
        <v>0</v>
      </c>
      <c r="N55" s="8">
        <f t="shared" si="17"/>
        <v>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147</v>
      </c>
      <c r="B56" s="2"/>
      <c r="C56" s="17">
        <f t="shared" ref="C56:N56" si="18">if((C55/$B$42)&lt;=0,0,C55/$B$42)</f>
        <v>2.857142857</v>
      </c>
      <c r="D56" s="17">
        <f t="shared" si="18"/>
        <v>2.857142857</v>
      </c>
      <c r="E56" s="17">
        <f t="shared" si="18"/>
        <v>0</v>
      </c>
      <c r="F56" s="17">
        <f t="shared" si="18"/>
        <v>2.857142857</v>
      </c>
      <c r="G56" s="17">
        <f t="shared" si="18"/>
        <v>0</v>
      </c>
      <c r="H56" s="17">
        <f t="shared" si="18"/>
        <v>2.857142857</v>
      </c>
      <c r="I56" s="17">
        <f t="shared" si="18"/>
        <v>0</v>
      </c>
      <c r="J56" s="17">
        <f t="shared" si="18"/>
        <v>2.857142857</v>
      </c>
      <c r="K56" s="17">
        <f t="shared" si="18"/>
        <v>0</v>
      </c>
      <c r="L56" s="17">
        <f t="shared" si="18"/>
        <v>2.857142857</v>
      </c>
      <c r="M56" s="17">
        <f t="shared" si="18"/>
        <v>0</v>
      </c>
      <c r="N56" s="17">
        <f t="shared" si="18"/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148</v>
      </c>
      <c r="B57" s="2"/>
      <c r="C57" s="17">
        <f t="shared" ref="C57:N57" si="19">C56/$B$41</f>
        <v>6.349206349</v>
      </c>
      <c r="D57" s="17">
        <f t="shared" si="19"/>
        <v>6.349206349</v>
      </c>
      <c r="E57" s="17">
        <f t="shared" si="19"/>
        <v>0</v>
      </c>
      <c r="F57" s="17">
        <f t="shared" si="19"/>
        <v>6.349206349</v>
      </c>
      <c r="G57" s="17">
        <f t="shared" si="19"/>
        <v>0</v>
      </c>
      <c r="H57" s="17">
        <f t="shared" si="19"/>
        <v>6.349206349</v>
      </c>
      <c r="I57" s="17">
        <f t="shared" si="19"/>
        <v>0</v>
      </c>
      <c r="J57" s="17">
        <f t="shared" si="19"/>
        <v>6.349206349</v>
      </c>
      <c r="K57" s="17">
        <f t="shared" si="19"/>
        <v>0</v>
      </c>
      <c r="L57" s="17">
        <f t="shared" si="19"/>
        <v>6.349206349</v>
      </c>
      <c r="M57" s="17">
        <f t="shared" si="19"/>
        <v>0</v>
      </c>
      <c r="N57" s="17">
        <f t="shared" si="19"/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149</v>
      </c>
      <c r="B58" s="2"/>
      <c r="C58" s="17">
        <f t="shared" ref="C58:N58" si="20">C57/$B$40</f>
        <v>11.54401154</v>
      </c>
      <c r="D58" s="17">
        <f t="shared" si="20"/>
        <v>11.54401154</v>
      </c>
      <c r="E58" s="17">
        <f t="shared" si="20"/>
        <v>0</v>
      </c>
      <c r="F58" s="17">
        <f t="shared" si="20"/>
        <v>11.54401154</v>
      </c>
      <c r="G58" s="17">
        <f t="shared" si="20"/>
        <v>0</v>
      </c>
      <c r="H58" s="17">
        <f t="shared" si="20"/>
        <v>11.54401154</v>
      </c>
      <c r="I58" s="17">
        <f t="shared" si="20"/>
        <v>0</v>
      </c>
      <c r="J58" s="17">
        <f t="shared" si="20"/>
        <v>11.54401154</v>
      </c>
      <c r="K58" s="17">
        <f t="shared" si="20"/>
        <v>0</v>
      </c>
      <c r="L58" s="17">
        <f t="shared" si="20"/>
        <v>11.54401154</v>
      </c>
      <c r="M58" s="17">
        <f t="shared" si="20"/>
        <v>0</v>
      </c>
      <c r="N58" s="17">
        <f t="shared" si="20"/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8" t="s">
        <v>152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2" t="s">
        <v>162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160</v>
      </c>
      <c r="B62" s="2"/>
      <c r="C62" s="34">
        <v>2.0</v>
      </c>
      <c r="D62" s="34">
        <v>3.0</v>
      </c>
      <c r="E62" s="34">
        <v>4.0</v>
      </c>
      <c r="F62" s="34">
        <v>5.0</v>
      </c>
      <c r="G62" s="34">
        <v>6.0</v>
      </c>
      <c r="H62" s="34">
        <v>7.0</v>
      </c>
      <c r="I62" s="34">
        <v>8.0</v>
      </c>
      <c r="J62" s="34">
        <v>9.0</v>
      </c>
      <c r="K62" s="34">
        <v>9.0</v>
      </c>
      <c r="L62" s="34">
        <v>9.0</v>
      </c>
      <c r="M62" s="34">
        <v>9.0</v>
      </c>
      <c r="N62" s="34">
        <v>9.0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146</v>
      </c>
      <c r="B63" s="2"/>
      <c r="C63" s="8">
        <f>C62</f>
        <v>2</v>
      </c>
      <c r="D63" s="8">
        <f t="shared" ref="D63:N63" si="21">D62-C62</f>
        <v>1</v>
      </c>
      <c r="E63" s="8">
        <f t="shared" si="21"/>
        <v>1</v>
      </c>
      <c r="F63" s="8">
        <f t="shared" si="21"/>
        <v>1</v>
      </c>
      <c r="G63" s="8">
        <f t="shared" si="21"/>
        <v>1</v>
      </c>
      <c r="H63" s="8">
        <f t="shared" si="21"/>
        <v>1</v>
      </c>
      <c r="I63" s="8">
        <f t="shared" si="21"/>
        <v>1</v>
      </c>
      <c r="J63" s="8">
        <f t="shared" si="21"/>
        <v>1</v>
      </c>
      <c r="K63" s="8">
        <f t="shared" si="21"/>
        <v>0</v>
      </c>
      <c r="L63" s="8">
        <f t="shared" si="21"/>
        <v>0</v>
      </c>
      <c r="M63" s="8">
        <f t="shared" si="21"/>
        <v>0</v>
      </c>
      <c r="N63" s="8">
        <f t="shared" si="21"/>
        <v>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147</v>
      </c>
      <c r="B64" s="2"/>
      <c r="C64" s="17">
        <f t="shared" ref="C64:N64" si="22">if((C63/$B$42)&lt;=0,0,C63/$B$42)</f>
        <v>5.714285714</v>
      </c>
      <c r="D64" s="17">
        <f t="shared" si="22"/>
        <v>2.857142857</v>
      </c>
      <c r="E64" s="17">
        <f t="shared" si="22"/>
        <v>2.857142857</v>
      </c>
      <c r="F64" s="17">
        <f t="shared" si="22"/>
        <v>2.857142857</v>
      </c>
      <c r="G64" s="17">
        <f t="shared" si="22"/>
        <v>2.857142857</v>
      </c>
      <c r="H64" s="17">
        <f t="shared" si="22"/>
        <v>2.857142857</v>
      </c>
      <c r="I64" s="17">
        <f t="shared" si="22"/>
        <v>2.857142857</v>
      </c>
      <c r="J64" s="17">
        <f t="shared" si="22"/>
        <v>2.857142857</v>
      </c>
      <c r="K64" s="17">
        <f t="shared" si="22"/>
        <v>0</v>
      </c>
      <c r="L64" s="17">
        <f t="shared" si="22"/>
        <v>0</v>
      </c>
      <c r="M64" s="17">
        <f t="shared" si="22"/>
        <v>0</v>
      </c>
      <c r="N64" s="17">
        <f t="shared" si="22"/>
        <v>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148</v>
      </c>
      <c r="B65" s="2"/>
      <c r="C65" s="17">
        <f t="shared" ref="C65:N65" si="23">C64/$B$41</f>
        <v>12.6984127</v>
      </c>
      <c r="D65" s="17">
        <f t="shared" si="23"/>
        <v>6.349206349</v>
      </c>
      <c r="E65" s="17">
        <f t="shared" si="23"/>
        <v>6.349206349</v>
      </c>
      <c r="F65" s="17">
        <f t="shared" si="23"/>
        <v>6.349206349</v>
      </c>
      <c r="G65" s="17">
        <f t="shared" si="23"/>
        <v>6.349206349</v>
      </c>
      <c r="H65" s="17">
        <f t="shared" si="23"/>
        <v>6.349206349</v>
      </c>
      <c r="I65" s="17">
        <f t="shared" si="23"/>
        <v>6.349206349</v>
      </c>
      <c r="J65" s="17">
        <f t="shared" si="23"/>
        <v>6.349206349</v>
      </c>
      <c r="K65" s="17">
        <f t="shared" si="23"/>
        <v>0</v>
      </c>
      <c r="L65" s="17">
        <f t="shared" si="23"/>
        <v>0</v>
      </c>
      <c r="M65" s="17">
        <f t="shared" si="23"/>
        <v>0</v>
      </c>
      <c r="N65" s="17">
        <f t="shared" si="23"/>
        <v>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149</v>
      </c>
      <c r="B66" s="2"/>
      <c r="C66" s="17">
        <f t="shared" ref="C66:N66" si="24">C65/$B$40</f>
        <v>23.08802309</v>
      </c>
      <c r="D66" s="17">
        <f t="shared" si="24"/>
        <v>11.54401154</v>
      </c>
      <c r="E66" s="17">
        <f t="shared" si="24"/>
        <v>11.54401154</v>
      </c>
      <c r="F66" s="17">
        <f t="shared" si="24"/>
        <v>11.54401154</v>
      </c>
      <c r="G66" s="17">
        <f t="shared" si="24"/>
        <v>11.54401154</v>
      </c>
      <c r="H66" s="17">
        <f t="shared" si="24"/>
        <v>11.54401154</v>
      </c>
      <c r="I66" s="17">
        <f t="shared" si="24"/>
        <v>11.54401154</v>
      </c>
      <c r="J66" s="17">
        <f t="shared" si="24"/>
        <v>11.54401154</v>
      </c>
      <c r="K66" s="17">
        <f t="shared" si="24"/>
        <v>0</v>
      </c>
      <c r="L66" s="17">
        <f t="shared" si="24"/>
        <v>0</v>
      </c>
      <c r="M66" s="17">
        <f t="shared" si="24"/>
        <v>0</v>
      </c>
      <c r="N66" s="17">
        <f t="shared" si="24"/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6" t="s">
        <v>163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0" t="s">
        <v>164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165</v>
      </c>
      <c r="B72" s="19">
        <v>0.1</v>
      </c>
      <c r="C72" s="2" t="s">
        <v>166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167</v>
      </c>
      <c r="B73" s="19">
        <v>0.2</v>
      </c>
      <c r="C73" s="2" t="s">
        <v>168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169</v>
      </c>
      <c r="B74" s="19">
        <v>0.7</v>
      </c>
      <c r="C74" s="2" t="s">
        <v>170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8" t="s">
        <v>143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2" t="s">
        <v>171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172</v>
      </c>
      <c r="B78" s="2"/>
      <c r="C78" s="34">
        <v>0.0</v>
      </c>
      <c r="D78" s="34">
        <v>0.0</v>
      </c>
      <c r="E78" s="34">
        <v>0.0</v>
      </c>
      <c r="F78" s="34">
        <v>0.0</v>
      </c>
      <c r="G78" s="34">
        <v>0.0</v>
      </c>
      <c r="H78" s="34">
        <v>0.0</v>
      </c>
      <c r="I78" s="34">
        <v>0.0</v>
      </c>
      <c r="J78" s="34">
        <v>0.0</v>
      </c>
      <c r="K78" s="34">
        <v>0.0</v>
      </c>
      <c r="L78" s="34">
        <v>0.0</v>
      </c>
      <c r="M78" s="34">
        <v>0.0</v>
      </c>
      <c r="N78" s="34">
        <v>0.0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7" t="s">
        <v>150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2" t="s">
        <v>173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172</v>
      </c>
      <c r="B82" s="2"/>
      <c r="C82" s="34">
        <v>0.0</v>
      </c>
      <c r="D82" s="34">
        <v>0.0</v>
      </c>
      <c r="E82" s="34">
        <v>0.0</v>
      </c>
      <c r="F82" s="34">
        <v>0.0</v>
      </c>
      <c r="G82" s="34">
        <v>0.0</v>
      </c>
      <c r="H82" s="34">
        <v>0.0</v>
      </c>
      <c r="I82" s="34">
        <v>0.0</v>
      </c>
      <c r="J82" s="34">
        <v>0.0</v>
      </c>
      <c r="K82" s="34">
        <v>0.0</v>
      </c>
      <c r="L82" s="33">
        <v>3.0</v>
      </c>
      <c r="M82" s="33">
        <v>5.0</v>
      </c>
      <c r="N82" s="33">
        <v>10.0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174</v>
      </c>
      <c r="B83" s="2"/>
      <c r="C83" s="8">
        <f t="shared" ref="C83:H83" si="25">C82-B82</f>
        <v>0</v>
      </c>
      <c r="D83" s="8">
        <f t="shared" si="25"/>
        <v>0</v>
      </c>
      <c r="E83" s="8">
        <f t="shared" si="25"/>
        <v>0</v>
      </c>
      <c r="F83" s="8">
        <f t="shared" si="25"/>
        <v>0</v>
      </c>
      <c r="G83" s="8">
        <f t="shared" si="25"/>
        <v>0</v>
      </c>
      <c r="H83" s="8">
        <f t="shared" si="25"/>
        <v>0</v>
      </c>
      <c r="I83" s="8">
        <f t="shared" ref="I83:N83" si="26">(I82-H82)+I84</f>
        <v>0</v>
      </c>
      <c r="J83" s="8">
        <f t="shared" si="26"/>
        <v>0</v>
      </c>
      <c r="K83" s="8">
        <f t="shared" si="26"/>
        <v>1</v>
      </c>
      <c r="L83" s="8">
        <f t="shared" si="26"/>
        <v>5</v>
      </c>
      <c r="M83" s="8">
        <f t="shared" si="26"/>
        <v>4</v>
      </c>
      <c r="N83" s="8">
        <f t="shared" si="26"/>
        <v>7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175</v>
      </c>
      <c r="B84" s="2"/>
      <c r="C84" s="8">
        <v>0.0</v>
      </c>
      <c r="D84" s="8">
        <v>0.0</v>
      </c>
      <c r="E84" s="8">
        <v>0.0</v>
      </c>
      <c r="F84" s="8">
        <v>0.0</v>
      </c>
      <c r="G84" s="8">
        <v>0.0</v>
      </c>
      <c r="H84" s="8">
        <v>0.0</v>
      </c>
      <c r="I84" s="8">
        <v>0.0</v>
      </c>
      <c r="J84" s="8">
        <v>0.0</v>
      </c>
      <c r="K84" s="8">
        <v>1.0</v>
      </c>
      <c r="L84" s="8">
        <v>2.0</v>
      </c>
      <c r="M84" s="8">
        <v>2.0</v>
      </c>
      <c r="N84" s="8">
        <v>2.0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8" t="s">
        <v>152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2" t="s">
        <v>176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172</v>
      </c>
      <c r="B88" s="2"/>
      <c r="C88" s="34">
        <v>0.0</v>
      </c>
      <c r="D88" s="34">
        <v>0.0</v>
      </c>
      <c r="E88" s="34">
        <v>0.0</v>
      </c>
      <c r="F88" s="34">
        <v>0.0</v>
      </c>
      <c r="G88" s="34">
        <v>0.0</v>
      </c>
      <c r="H88" s="33">
        <v>3.0</v>
      </c>
      <c r="I88" s="33">
        <v>6.0</v>
      </c>
      <c r="J88" s="33">
        <v>12.0</v>
      </c>
      <c r="K88" s="33">
        <v>19.0</v>
      </c>
      <c r="L88" s="33">
        <v>27.0</v>
      </c>
      <c r="M88" s="33">
        <v>38.0</v>
      </c>
      <c r="N88" s="33">
        <v>50.0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174</v>
      </c>
      <c r="B89" s="2"/>
      <c r="C89" s="8">
        <f t="shared" ref="C89:H89" si="27">C88-B88</f>
        <v>0</v>
      </c>
      <c r="D89" s="8">
        <f t="shared" si="27"/>
        <v>0</v>
      </c>
      <c r="E89" s="8">
        <f t="shared" si="27"/>
        <v>0</v>
      </c>
      <c r="F89" s="8">
        <f t="shared" si="27"/>
        <v>0</v>
      </c>
      <c r="G89" s="8">
        <f t="shared" si="27"/>
        <v>0</v>
      </c>
      <c r="H89" s="8">
        <f t="shared" si="27"/>
        <v>3</v>
      </c>
      <c r="I89" s="8">
        <f t="shared" ref="I89:N89" si="28">(I88-H88)+I90</f>
        <v>4</v>
      </c>
      <c r="J89" s="8">
        <f t="shared" si="28"/>
        <v>8</v>
      </c>
      <c r="K89" s="8">
        <f t="shared" si="28"/>
        <v>10</v>
      </c>
      <c r="L89" s="8">
        <f t="shared" si="28"/>
        <v>11</v>
      </c>
      <c r="M89" s="8">
        <f t="shared" si="28"/>
        <v>15</v>
      </c>
      <c r="N89" s="8">
        <f t="shared" si="28"/>
        <v>17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175</v>
      </c>
      <c r="B90" s="2"/>
      <c r="C90" s="8">
        <v>0.0</v>
      </c>
      <c r="D90" s="8">
        <v>0.0</v>
      </c>
      <c r="E90" s="8">
        <v>0.0</v>
      </c>
      <c r="F90" s="8">
        <v>0.0</v>
      </c>
      <c r="G90" s="8">
        <v>0.0</v>
      </c>
      <c r="H90" s="8">
        <v>0.0</v>
      </c>
      <c r="I90" s="35">
        <f t="shared" ref="I90:N90" si="29">ROUNDUP(H89*0.1,0)+roundup(G89*0.1,0)+roundup(F89*0.1,0)</f>
        <v>1</v>
      </c>
      <c r="J90" s="35">
        <f t="shared" si="29"/>
        <v>2</v>
      </c>
      <c r="K90" s="35">
        <f t="shared" si="29"/>
        <v>3</v>
      </c>
      <c r="L90" s="35">
        <f t="shared" si="29"/>
        <v>3</v>
      </c>
      <c r="M90" s="35">
        <f t="shared" si="29"/>
        <v>4</v>
      </c>
      <c r="N90" s="35">
        <f t="shared" si="29"/>
        <v>5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34"/>
      <c r="I93" s="34"/>
      <c r="J93" s="34"/>
      <c r="K93" s="34"/>
      <c r="L93" s="34"/>
      <c r="M93" s="34"/>
      <c r="N93" s="3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57"/>
    <col customWidth="1" min="3" max="14" width="12.0"/>
  </cols>
  <sheetData>
    <row r="1" ht="19.5" customHeight="1">
      <c r="A1" s="21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 t="s">
        <v>122</v>
      </c>
      <c r="B3" s="2" t="s">
        <v>178</v>
      </c>
      <c r="C3" s="27" t="s">
        <v>179</v>
      </c>
      <c r="D3" s="27" t="s">
        <v>43</v>
      </c>
      <c r="E3" s="27" t="s">
        <v>42</v>
      </c>
      <c r="F3" s="27" t="s">
        <v>180</v>
      </c>
      <c r="G3" s="27" t="s">
        <v>181</v>
      </c>
      <c r="H3" s="27" t="s">
        <v>41</v>
      </c>
      <c r="I3" s="27" t="s">
        <v>182</v>
      </c>
      <c r="J3" s="27" t="s">
        <v>183</v>
      </c>
      <c r="K3" s="27" t="s">
        <v>184</v>
      </c>
      <c r="L3" s="27" t="s">
        <v>185</v>
      </c>
      <c r="M3" s="27" t="s">
        <v>186</v>
      </c>
      <c r="N3" s="27" t="s">
        <v>187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7.25" customHeight="1">
      <c r="A5" s="36" t="s">
        <v>188</v>
      </c>
      <c r="B5" s="36"/>
      <c r="C5" s="36"/>
      <c r="D5" s="3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37" t="s">
        <v>189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190</v>
      </c>
      <c r="B8" s="2" t="s">
        <v>191</v>
      </c>
      <c r="C8" s="8">
        <f>'Sales Pipeline'!C15</f>
        <v>1</v>
      </c>
      <c r="D8" s="8">
        <f>'Sales Pipeline'!D15</f>
        <v>1</v>
      </c>
      <c r="E8" s="8">
        <f>'Sales Pipeline'!E15</f>
        <v>2</v>
      </c>
      <c r="F8" s="8">
        <f>'Sales Pipeline'!F15</f>
        <v>2</v>
      </c>
      <c r="G8" s="8">
        <f>'Sales Pipeline'!G15</f>
        <v>2</v>
      </c>
      <c r="H8" s="8">
        <f>'Sales Pipeline'!H15</f>
        <v>2</v>
      </c>
      <c r="I8" s="8">
        <f>'Sales Pipeline'!I15</f>
        <v>2</v>
      </c>
      <c r="J8" s="8">
        <f>'Sales Pipeline'!J15</f>
        <v>2</v>
      </c>
      <c r="K8" s="8">
        <f>'Sales Pipeline'!K15</f>
        <v>2</v>
      </c>
      <c r="L8" s="8">
        <f>'Sales Pipeline'!L15</f>
        <v>2</v>
      </c>
      <c r="M8" s="8">
        <f>'Sales Pipeline'!M15</f>
        <v>2</v>
      </c>
      <c r="N8" s="8">
        <f>'Sales Pipeline'!N15</f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 t="s">
        <v>192</v>
      </c>
      <c r="B9" s="2" t="s">
        <v>193</v>
      </c>
      <c r="C9" s="9">
        <f>'Input Parameters'!$B$15</f>
        <v>10000</v>
      </c>
      <c r="D9" s="9">
        <f>'Input Parameters'!$B$15</f>
        <v>10000</v>
      </c>
      <c r="E9" s="9">
        <f>'Input Parameters'!$B$15</f>
        <v>10000</v>
      </c>
      <c r="F9" s="9">
        <f>'Input Parameters'!$B$15</f>
        <v>10000</v>
      </c>
      <c r="G9" s="9">
        <f>'Input Parameters'!$B$15</f>
        <v>10000</v>
      </c>
      <c r="H9" s="9">
        <f>'Input Parameters'!$B$15</f>
        <v>10000</v>
      </c>
      <c r="I9" s="9">
        <f>'Input Parameters'!$B$15</f>
        <v>10000</v>
      </c>
      <c r="J9" s="9">
        <f>'Input Parameters'!$B$15</f>
        <v>10000</v>
      </c>
      <c r="K9" s="9">
        <f>'Input Parameters'!$B$15</f>
        <v>10000</v>
      </c>
      <c r="L9" s="9">
        <f>'Input Parameters'!$B$15</f>
        <v>10000</v>
      </c>
      <c r="M9" s="9">
        <f>'Input Parameters'!$B$15</f>
        <v>10000</v>
      </c>
      <c r="N9" s="9">
        <f>'Input Parameters'!$B$15</f>
        <v>10000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38" t="s">
        <v>194</v>
      </c>
      <c r="B10" s="2" t="s">
        <v>195</v>
      </c>
      <c r="C10" s="9">
        <f t="shared" ref="C10:N10" si="1">C8*C9</f>
        <v>10000</v>
      </c>
      <c r="D10" s="9">
        <f t="shared" si="1"/>
        <v>10000</v>
      </c>
      <c r="E10" s="9">
        <f t="shared" si="1"/>
        <v>20000</v>
      </c>
      <c r="F10" s="9">
        <f t="shared" si="1"/>
        <v>20000</v>
      </c>
      <c r="G10" s="9">
        <f t="shared" si="1"/>
        <v>20000</v>
      </c>
      <c r="H10" s="9">
        <f t="shared" si="1"/>
        <v>20000</v>
      </c>
      <c r="I10" s="9">
        <f t="shared" si="1"/>
        <v>20000</v>
      </c>
      <c r="J10" s="9">
        <f t="shared" si="1"/>
        <v>20000</v>
      </c>
      <c r="K10" s="9">
        <f t="shared" si="1"/>
        <v>20000</v>
      </c>
      <c r="L10" s="9">
        <f t="shared" si="1"/>
        <v>20000</v>
      </c>
      <c r="M10" s="9">
        <f t="shared" si="1"/>
        <v>20000</v>
      </c>
      <c r="N10" s="9">
        <f t="shared" si="1"/>
        <v>20000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7" t="s">
        <v>196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197</v>
      </c>
      <c r="B13" s="2" t="s">
        <v>191</v>
      </c>
      <c r="C13" s="8">
        <f>'Sales Pipeline'!C46</f>
        <v>0</v>
      </c>
      <c r="D13" s="8">
        <f>'Sales Pipeline'!D46</f>
        <v>1</v>
      </c>
      <c r="E13" s="8">
        <f>'Sales Pipeline'!E46</f>
        <v>1</v>
      </c>
      <c r="F13" s="8">
        <f>'Sales Pipeline'!F46</f>
        <v>2</v>
      </c>
      <c r="G13" s="8">
        <f>'Sales Pipeline'!G46</f>
        <v>2</v>
      </c>
      <c r="H13" s="8">
        <f>'Sales Pipeline'!H46</f>
        <v>2</v>
      </c>
      <c r="I13" s="8">
        <f>'Sales Pipeline'!I46</f>
        <v>3</v>
      </c>
      <c r="J13" s="8">
        <f>'Sales Pipeline'!J46</f>
        <v>3</v>
      </c>
      <c r="K13" s="8">
        <f>'Sales Pipeline'!K46</f>
        <v>3</v>
      </c>
      <c r="L13" s="8">
        <f>'Sales Pipeline'!L46</f>
        <v>3</v>
      </c>
      <c r="M13" s="8">
        <f>'Sales Pipeline'!M46</f>
        <v>3</v>
      </c>
      <c r="N13" s="8">
        <f>'Sales Pipeline'!N46</f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198</v>
      </c>
      <c r="B14" s="2" t="s">
        <v>199</v>
      </c>
      <c r="C14" s="9">
        <f>'Input Parameters'!$B$22</f>
        <v>50000</v>
      </c>
      <c r="D14" s="9">
        <f>'Input Parameters'!$B$22</f>
        <v>50000</v>
      </c>
      <c r="E14" s="9">
        <f>'Input Parameters'!$B$22</f>
        <v>50000</v>
      </c>
      <c r="F14" s="9">
        <f>'Input Parameters'!$B$22</f>
        <v>50000</v>
      </c>
      <c r="G14" s="9">
        <f>'Input Parameters'!$B$23</f>
        <v>65000</v>
      </c>
      <c r="H14" s="9">
        <f>'Input Parameters'!$B$23</f>
        <v>65000</v>
      </c>
      <c r="I14" s="9">
        <f>'Input Parameters'!$B$23</f>
        <v>65000</v>
      </c>
      <c r="J14" s="9">
        <f>'Input Parameters'!$B$23</f>
        <v>65000</v>
      </c>
      <c r="K14" s="9">
        <f>'Input Parameters'!$B$23</f>
        <v>65000</v>
      </c>
      <c r="L14" s="9">
        <f>'Input Parameters'!$B$23</f>
        <v>65000</v>
      </c>
      <c r="M14" s="9">
        <f>'Input Parameters'!$B$23</f>
        <v>65000</v>
      </c>
      <c r="N14" s="9">
        <f>'Input Parameters'!$B$23</f>
        <v>65000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">
        <v>200</v>
      </c>
      <c r="B15" s="2" t="s">
        <v>201</v>
      </c>
      <c r="C15" s="19">
        <f>'Input Parameters'!$B$19</f>
        <v>0.1</v>
      </c>
      <c r="D15" s="19">
        <f>'Input Parameters'!$B$19</f>
        <v>0.1</v>
      </c>
      <c r="E15" s="19">
        <f>'Input Parameters'!$B$19</f>
        <v>0.1</v>
      </c>
      <c r="F15" s="19">
        <f>'Input Parameters'!$B$19</f>
        <v>0.1</v>
      </c>
      <c r="G15" s="19">
        <f>'Input Parameters'!$B$19</f>
        <v>0.1</v>
      </c>
      <c r="H15" s="19">
        <f>'Input Parameters'!$B$19</f>
        <v>0.1</v>
      </c>
      <c r="I15" s="19">
        <f>'Input Parameters'!$B$19</f>
        <v>0.1</v>
      </c>
      <c r="J15" s="19">
        <f>'Input Parameters'!$B$19</f>
        <v>0.1</v>
      </c>
      <c r="K15" s="19">
        <f>'Input Parameters'!$B$19</f>
        <v>0.1</v>
      </c>
      <c r="L15" s="19">
        <f>'Input Parameters'!$B$19</f>
        <v>0.1</v>
      </c>
      <c r="M15" s="19">
        <f>'Input Parameters'!$B$19</f>
        <v>0.1</v>
      </c>
      <c r="N15" s="19">
        <f>'Input Parameters'!$B$19</f>
        <v>0.1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8" t="s">
        <v>202</v>
      </c>
      <c r="B16" s="2" t="s">
        <v>203</v>
      </c>
      <c r="C16" s="9">
        <f t="shared" ref="C16:N16" si="2">C13*C14*C15</f>
        <v>0</v>
      </c>
      <c r="D16" s="9">
        <f t="shared" si="2"/>
        <v>5000</v>
      </c>
      <c r="E16" s="9">
        <f t="shared" si="2"/>
        <v>5000</v>
      </c>
      <c r="F16" s="9">
        <f t="shared" si="2"/>
        <v>10000</v>
      </c>
      <c r="G16" s="9">
        <f t="shared" si="2"/>
        <v>13000</v>
      </c>
      <c r="H16" s="9">
        <f t="shared" si="2"/>
        <v>13000</v>
      </c>
      <c r="I16" s="9">
        <f t="shared" si="2"/>
        <v>19500</v>
      </c>
      <c r="J16" s="9">
        <f t="shared" si="2"/>
        <v>19500</v>
      </c>
      <c r="K16" s="9">
        <f t="shared" si="2"/>
        <v>19500</v>
      </c>
      <c r="L16" s="9">
        <f t="shared" si="2"/>
        <v>19500</v>
      </c>
      <c r="M16" s="9">
        <f t="shared" si="2"/>
        <v>19500</v>
      </c>
      <c r="N16" s="9">
        <f t="shared" si="2"/>
        <v>19500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7" t="s">
        <v>204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205</v>
      </c>
      <c r="B19" s="2" t="s">
        <v>191</v>
      </c>
      <c r="C19" s="8">
        <f>'Sales Pipeline'!C78</f>
        <v>0</v>
      </c>
      <c r="D19" s="8">
        <f>'Sales Pipeline'!D78</f>
        <v>0</v>
      </c>
      <c r="E19" s="8">
        <f>'Sales Pipeline'!E78</f>
        <v>0</v>
      </c>
      <c r="F19" s="8">
        <f>'Sales Pipeline'!F78</f>
        <v>0</v>
      </c>
      <c r="G19" s="8">
        <f>'Sales Pipeline'!G78</f>
        <v>0</v>
      </c>
      <c r="H19" s="8">
        <f>'Sales Pipeline'!H78</f>
        <v>0</v>
      </c>
      <c r="I19" s="8">
        <f>'Sales Pipeline'!I78</f>
        <v>0</v>
      </c>
      <c r="J19" s="8">
        <f>'Sales Pipeline'!J78</f>
        <v>0</v>
      </c>
      <c r="K19" s="8">
        <f>'Sales Pipeline'!K78</f>
        <v>0</v>
      </c>
      <c r="L19" s="8">
        <f>'Sales Pipeline'!L78</f>
        <v>0</v>
      </c>
      <c r="M19" s="8">
        <f>'Sales Pipeline'!M78</f>
        <v>0</v>
      </c>
      <c r="N19" s="8">
        <f>'Sales Pipeline'!N78</f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">
        <v>206</v>
      </c>
      <c r="B20" s="2" t="s">
        <v>207</v>
      </c>
      <c r="C20" s="9">
        <f>'Input Parameters'!$B28</f>
        <v>1000</v>
      </c>
      <c r="D20" s="9">
        <f>'Input Parameters'!$B28</f>
        <v>1000</v>
      </c>
      <c r="E20" s="9">
        <f>'Input Parameters'!$B28</f>
        <v>1000</v>
      </c>
      <c r="F20" s="9">
        <f>'Input Parameters'!$B28</f>
        <v>1000</v>
      </c>
      <c r="G20" s="9">
        <f>'Input Parameters'!$B28</f>
        <v>1000</v>
      </c>
      <c r="H20" s="9">
        <f>'Input Parameters'!$B28</f>
        <v>1000</v>
      </c>
      <c r="I20" s="9">
        <f>'Input Parameters'!$B28</f>
        <v>1000</v>
      </c>
      <c r="J20" s="9">
        <f>'Input Parameters'!$B28</f>
        <v>1000</v>
      </c>
      <c r="K20" s="9">
        <f>'Input Parameters'!$B28</f>
        <v>1000</v>
      </c>
      <c r="L20" s="9">
        <f>'Input Parameters'!$B28</f>
        <v>1000</v>
      </c>
      <c r="M20" s="9">
        <f>'Input Parameters'!$B28</f>
        <v>1000</v>
      </c>
      <c r="N20" s="9">
        <f>'Input Parameters'!$B28</f>
        <v>1000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8" t="s">
        <v>208</v>
      </c>
      <c r="B21" s="2" t="s">
        <v>209</v>
      </c>
      <c r="C21" s="9">
        <f t="shared" ref="C21:N21" si="3">C19*C20</f>
        <v>0</v>
      </c>
      <c r="D21" s="9">
        <f t="shared" si="3"/>
        <v>0</v>
      </c>
      <c r="E21" s="9">
        <f t="shared" si="3"/>
        <v>0</v>
      </c>
      <c r="F21" s="9">
        <f t="shared" si="3"/>
        <v>0</v>
      </c>
      <c r="G21" s="9">
        <f t="shared" si="3"/>
        <v>0</v>
      </c>
      <c r="H21" s="9">
        <f t="shared" si="3"/>
        <v>0</v>
      </c>
      <c r="I21" s="9">
        <f t="shared" si="3"/>
        <v>0</v>
      </c>
      <c r="J21" s="9">
        <f t="shared" si="3"/>
        <v>0</v>
      </c>
      <c r="K21" s="9">
        <f t="shared" si="3"/>
        <v>0</v>
      </c>
      <c r="L21" s="9">
        <f t="shared" si="3"/>
        <v>0</v>
      </c>
      <c r="M21" s="9">
        <f t="shared" si="3"/>
        <v>0</v>
      </c>
      <c r="N21" s="9">
        <f t="shared" si="3"/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7" t="s">
        <v>210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9" t="s">
        <v>211</v>
      </c>
      <c r="B24" s="2" t="s">
        <v>212</v>
      </c>
      <c r="C24" s="9">
        <f t="shared" ref="C24:N24" si="4">C10+C16+C21</f>
        <v>10000</v>
      </c>
      <c r="D24" s="9">
        <f t="shared" si="4"/>
        <v>15000</v>
      </c>
      <c r="E24" s="9">
        <f t="shared" si="4"/>
        <v>25000</v>
      </c>
      <c r="F24" s="9">
        <f t="shared" si="4"/>
        <v>30000</v>
      </c>
      <c r="G24" s="9">
        <f t="shared" si="4"/>
        <v>33000</v>
      </c>
      <c r="H24" s="9">
        <f t="shared" si="4"/>
        <v>33000</v>
      </c>
      <c r="I24" s="9">
        <f t="shared" si="4"/>
        <v>39500</v>
      </c>
      <c r="J24" s="9">
        <f t="shared" si="4"/>
        <v>39500</v>
      </c>
      <c r="K24" s="9">
        <f t="shared" si="4"/>
        <v>39500</v>
      </c>
      <c r="L24" s="9">
        <f t="shared" si="4"/>
        <v>39500</v>
      </c>
      <c r="M24" s="9">
        <f t="shared" si="4"/>
        <v>39500</v>
      </c>
      <c r="N24" s="9">
        <f t="shared" si="4"/>
        <v>39500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8" t="s">
        <v>213</v>
      </c>
      <c r="B25" s="12" t="s">
        <v>214</v>
      </c>
      <c r="C25" s="9">
        <f>C24*'Input Parameters'!$B$12</f>
        <v>6000</v>
      </c>
      <c r="D25" s="9">
        <f>D24*'Input Parameters'!$B$12</f>
        <v>9000</v>
      </c>
      <c r="E25" s="9">
        <f>E24*'Input Parameters'!$B$12</f>
        <v>15000</v>
      </c>
      <c r="F25" s="9">
        <f>F24*'Input Parameters'!$B$12</f>
        <v>18000</v>
      </c>
      <c r="G25" s="9">
        <f>G24*'Input Parameters'!$B$12</f>
        <v>19800</v>
      </c>
      <c r="H25" s="9">
        <f>H24*'Input Parameters'!$B$12</f>
        <v>19800</v>
      </c>
      <c r="I25" s="9">
        <f>I24*'Input Parameters'!$B$12</f>
        <v>23700</v>
      </c>
      <c r="J25" s="9">
        <f>J24*'Input Parameters'!$B$12</f>
        <v>23700</v>
      </c>
      <c r="K25" s="9">
        <f>K24*'Input Parameters'!$B$12</f>
        <v>23700</v>
      </c>
      <c r="L25" s="9">
        <f>L24*'Input Parameters'!$B$12</f>
        <v>23700</v>
      </c>
      <c r="M25" s="9">
        <f>M24*'Input Parameters'!$B$12</f>
        <v>23700</v>
      </c>
      <c r="N25" s="9">
        <f>N24*'Input Parameters'!$B$12</f>
        <v>23700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0" t="s">
        <v>215</v>
      </c>
      <c r="B27" s="2" t="s">
        <v>216</v>
      </c>
      <c r="C27" s="9">
        <f>IF(C13&gt;='Input Parameters'!$B$35,'Input Parameters'!$B$32+'Input Parameters'!$B$34,IF(C13&gt;='Input Parameters'!$B$33,'Input Parameters'!$B$32,IF(C13&gt;=1,'Input Parameters'!$B$36,0)))</f>
        <v>0</v>
      </c>
      <c r="D27" s="9">
        <f>IF(D13&gt;='Input Parameters'!$B$35,'Input Parameters'!$B$32+'Input Parameters'!$B$34,IF(D13&gt;='Input Parameters'!$B$33,'Input Parameters'!$B$32,IF(D13&gt;=1,'Input Parameters'!$B$36,0)))</f>
        <v>750</v>
      </c>
      <c r="E27" s="9">
        <f>IF(E13&gt;='Input Parameters'!$B$35,'Input Parameters'!$B$32+'Input Parameters'!$B$34,IF(E13&gt;='Input Parameters'!$B$33,'Input Parameters'!$B$32,IF(E13&gt;=1,'Input Parameters'!$B$36,0)))</f>
        <v>750</v>
      </c>
      <c r="F27" s="9">
        <f>IF(F13&gt;='Input Parameters'!$B$35,'Input Parameters'!$B$32+'Input Parameters'!$B$34,IF(F13&gt;='Input Parameters'!$B$33,'Input Parameters'!$B$32,IF(F13&gt;=1,'Input Parameters'!$B$36,0)))</f>
        <v>3000</v>
      </c>
      <c r="G27" s="9">
        <f>IF(G13&gt;='Input Parameters'!$B$35,'Input Parameters'!$B$32+'Input Parameters'!$B$34,IF(G13&gt;='Input Parameters'!$B$33,'Input Parameters'!$B$32,IF(G13&gt;=1,'Input Parameters'!$B$36,0)))</f>
        <v>3000</v>
      </c>
      <c r="H27" s="9">
        <f>IF(H13&gt;='Input Parameters'!$B$35,'Input Parameters'!$B$32+'Input Parameters'!$B$34,IF(H13&gt;='Input Parameters'!$B$33,'Input Parameters'!$B$32,IF(H13&gt;=1,'Input Parameters'!$B$36,0)))</f>
        <v>3000</v>
      </c>
      <c r="I27" s="9">
        <f>IF(I13&gt;='Input Parameters'!$B$35,'Input Parameters'!$B$32+'Input Parameters'!$B$34,IF(I13&gt;='Input Parameters'!$B$33,'Input Parameters'!$B$32,IF(I13&gt;=1,'Input Parameters'!$B$36,0)))</f>
        <v>3000</v>
      </c>
      <c r="J27" s="9">
        <f>IF(J13&gt;='Input Parameters'!$B$35,'Input Parameters'!$B$32+'Input Parameters'!$B$34,IF(J13&gt;='Input Parameters'!$B$33,'Input Parameters'!$B$32,IF(J13&gt;=1,'Input Parameters'!$B$36,0)))</f>
        <v>3000</v>
      </c>
      <c r="K27" s="9">
        <f>IF(K13&gt;='Input Parameters'!$B$35,'Input Parameters'!$B$32+'Input Parameters'!$B$34,IF(K13&gt;='Input Parameters'!$B$33,'Input Parameters'!$B$32,IF(K13&gt;=1,'Input Parameters'!$B$36,0)))</f>
        <v>3000</v>
      </c>
      <c r="L27" s="9">
        <f>IF(L13&gt;='Input Parameters'!$B$35,'Input Parameters'!$B$32+'Input Parameters'!$B$34,IF(L13&gt;='Input Parameters'!$B$33,'Input Parameters'!$B$32,IF(L13&gt;=1,'Input Parameters'!$B$36,0)))</f>
        <v>3000</v>
      </c>
      <c r="M27" s="9">
        <f>IF(M13&gt;='Input Parameters'!$B$35,'Input Parameters'!$B$32+'Input Parameters'!$B$34,IF(M13&gt;='Input Parameters'!$B$33,'Input Parameters'!$B$32,IF(M13&gt;=1,'Input Parameters'!$B$36,0)))</f>
        <v>3000</v>
      </c>
      <c r="N27" s="9">
        <f>IF(N13&gt;='Input Parameters'!$B$35,'Input Parameters'!$B$32+'Input Parameters'!$B$34,IF(N13&gt;='Input Parameters'!$B$33,'Input Parameters'!$B$32,IF(N13&gt;=1,'Input Parameters'!$B$36,0)))</f>
        <v>3000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1" t="s">
        <v>217</v>
      </c>
      <c r="B28" s="12" t="s">
        <v>218</v>
      </c>
      <c r="C28" s="9">
        <f>sum(C16,C21)*'Input Parameters'!$B$37</f>
        <v>0</v>
      </c>
      <c r="D28" s="9">
        <f>sum(D16,D21)*'Input Parameters'!$B$37</f>
        <v>250</v>
      </c>
      <c r="E28" s="9">
        <f>sum(E16,E21)*'Input Parameters'!$B$37</f>
        <v>250</v>
      </c>
      <c r="F28" s="9">
        <f>sum(F16,F21)*'Input Parameters'!$B$37</f>
        <v>500</v>
      </c>
      <c r="G28" s="9">
        <f>sum(G16,G21)*'Input Parameters'!$B$37</f>
        <v>650</v>
      </c>
      <c r="H28" s="9">
        <f>sum(H16,H21)*'Input Parameters'!$B$37</f>
        <v>650</v>
      </c>
      <c r="I28" s="9">
        <f>sum(I16,I21)*'Input Parameters'!$B$37</f>
        <v>975</v>
      </c>
      <c r="J28" s="9">
        <f>sum(J16,J21)*'Input Parameters'!$B$37</f>
        <v>975</v>
      </c>
      <c r="K28" s="9">
        <f>sum(K16,K21)*'Input Parameters'!$B$37</f>
        <v>975</v>
      </c>
      <c r="L28" s="9">
        <f>sum(L16,L21)*'Input Parameters'!$B$37</f>
        <v>975</v>
      </c>
      <c r="M28" s="9">
        <f>sum(M16,M21)*'Input Parameters'!$B$37</f>
        <v>975</v>
      </c>
      <c r="N28" s="9">
        <f>sum(N16,N21)*'Input Parameters'!$B$37</f>
        <v>975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0" t="s">
        <v>219</v>
      </c>
      <c r="B29" s="12" t="s">
        <v>220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0" t="s">
        <v>221</v>
      </c>
      <c r="B30" s="12" t="s">
        <v>222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0" t="s">
        <v>223</v>
      </c>
      <c r="B31" s="12" t="s">
        <v>224</v>
      </c>
      <c r="C31" s="9">
        <f>(C21*'Input Parameters'!$B$39)+((C16+C10)*0.01)</f>
        <v>100</v>
      </c>
      <c r="D31" s="9">
        <f>(D21*'Input Parameters'!$B$39)+((D16+D10)*0.01)</f>
        <v>150</v>
      </c>
      <c r="E31" s="9">
        <f>(E21*'Input Parameters'!$B$39)+((E16+E10)*0.01)</f>
        <v>250</v>
      </c>
      <c r="F31" s="9">
        <f>(F21*'Input Parameters'!$B$39)+((F16+F10)*0.01)</f>
        <v>300</v>
      </c>
      <c r="G31" s="9">
        <f>(G21*'Input Parameters'!$B$39)+((G16+G10)*0.01)</f>
        <v>330</v>
      </c>
      <c r="H31" s="9">
        <f>(H21*'Input Parameters'!$B$39)+((H16+H10)*0.01)</f>
        <v>330</v>
      </c>
      <c r="I31" s="9">
        <f>(I21*'Input Parameters'!$B$39)+((I16+I10)*0.01)</f>
        <v>395</v>
      </c>
      <c r="J31" s="9">
        <f>(J21*'Input Parameters'!$B$39)+((J16+J10)*0.01)</f>
        <v>395</v>
      </c>
      <c r="K31" s="9">
        <f>(K21*'Input Parameters'!$B$39)+((K16+K10)*0.01)</f>
        <v>395</v>
      </c>
      <c r="L31" s="9">
        <f>(L21*'Input Parameters'!$B$39)+((L16+L10)*0.01)</f>
        <v>395</v>
      </c>
      <c r="M31" s="9">
        <f>(M21*'Input Parameters'!$B$39)+((M16+M10)*0.01)</f>
        <v>395</v>
      </c>
      <c r="N31" s="9">
        <f>(N21*'Input Parameters'!$B$39)+((N16+N10)*0.01)</f>
        <v>395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0" t="s">
        <v>225</v>
      </c>
      <c r="B32" s="12" t="s">
        <v>226</v>
      </c>
      <c r="C32" s="9">
        <f>sum('Input Parameters'!$B$40:$B$42)</f>
        <v>550</v>
      </c>
      <c r="D32" s="9">
        <f>sum('Input Parameters'!$B$40:$B$42)</f>
        <v>550</v>
      </c>
      <c r="E32" s="9">
        <f>sum('Input Parameters'!$B$40:$B$42)</f>
        <v>550</v>
      </c>
      <c r="F32" s="9">
        <f>sum('Input Parameters'!$B$40:$B$42)</f>
        <v>550</v>
      </c>
      <c r="G32" s="9">
        <f>sum('Input Parameters'!$B$40:$B$42)</f>
        <v>550</v>
      </c>
      <c r="H32" s="9">
        <f>sum('Input Parameters'!$B$40:$B$42)</f>
        <v>550</v>
      </c>
      <c r="I32" s="9">
        <f>sum('Input Parameters'!$B$40:$B$42)</f>
        <v>550</v>
      </c>
      <c r="J32" s="9">
        <f>sum('Input Parameters'!$B$40:$B$42)</f>
        <v>550</v>
      </c>
      <c r="K32" s="9">
        <f>sum('Input Parameters'!$B$40:$B$42)</f>
        <v>550</v>
      </c>
      <c r="L32" s="9">
        <f>sum('Input Parameters'!$B$40:$B$42)</f>
        <v>550</v>
      </c>
      <c r="M32" s="9">
        <f>sum('Input Parameters'!$B$40:$B$42)</f>
        <v>550</v>
      </c>
      <c r="N32" s="9">
        <f>sum('Input Parameters'!$B$40:$B$42)</f>
        <v>550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2" t="s">
        <v>227</v>
      </c>
      <c r="B33" s="2" t="s">
        <v>228</v>
      </c>
      <c r="C33" s="9">
        <f t="shared" ref="C33:N33" si="5">sum(C27:C32)</f>
        <v>650</v>
      </c>
      <c r="D33" s="9">
        <f t="shared" si="5"/>
        <v>1700</v>
      </c>
      <c r="E33" s="9">
        <f t="shared" si="5"/>
        <v>1800</v>
      </c>
      <c r="F33" s="9">
        <f t="shared" si="5"/>
        <v>4350</v>
      </c>
      <c r="G33" s="9">
        <f t="shared" si="5"/>
        <v>4530</v>
      </c>
      <c r="H33" s="9">
        <f t="shared" si="5"/>
        <v>4530</v>
      </c>
      <c r="I33" s="9">
        <f t="shared" si="5"/>
        <v>4920</v>
      </c>
      <c r="J33" s="9">
        <f t="shared" si="5"/>
        <v>4920</v>
      </c>
      <c r="K33" s="9">
        <f t="shared" si="5"/>
        <v>4920</v>
      </c>
      <c r="L33" s="9">
        <f t="shared" si="5"/>
        <v>4920</v>
      </c>
      <c r="M33" s="9">
        <f t="shared" si="5"/>
        <v>4920</v>
      </c>
      <c r="N33" s="9">
        <f t="shared" si="5"/>
        <v>4920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3" t="s">
        <v>229</v>
      </c>
      <c r="B34" s="2"/>
      <c r="C34" s="44">
        <f t="shared" ref="C34:N34" si="6">C25-C33</f>
        <v>5350</v>
      </c>
      <c r="D34" s="44">
        <f t="shared" si="6"/>
        <v>7300</v>
      </c>
      <c r="E34" s="44">
        <f t="shared" si="6"/>
        <v>13200</v>
      </c>
      <c r="F34" s="44">
        <f t="shared" si="6"/>
        <v>13650</v>
      </c>
      <c r="G34" s="44">
        <f t="shared" si="6"/>
        <v>15270</v>
      </c>
      <c r="H34" s="44">
        <f t="shared" si="6"/>
        <v>15270</v>
      </c>
      <c r="I34" s="44">
        <f t="shared" si="6"/>
        <v>18780</v>
      </c>
      <c r="J34" s="44">
        <f t="shared" si="6"/>
        <v>18780</v>
      </c>
      <c r="K34" s="44">
        <f t="shared" si="6"/>
        <v>18780</v>
      </c>
      <c r="L34" s="44">
        <f t="shared" si="6"/>
        <v>18780</v>
      </c>
      <c r="M34" s="44">
        <f t="shared" si="6"/>
        <v>18780</v>
      </c>
      <c r="N34" s="44">
        <f t="shared" si="6"/>
        <v>18780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6" t="s">
        <v>230</v>
      </c>
      <c r="B37" s="36"/>
      <c r="C37" s="36"/>
      <c r="D37" s="3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7" t="s">
        <v>189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190</v>
      </c>
      <c r="B40" s="2" t="s">
        <v>191</v>
      </c>
      <c r="C40" s="8">
        <f>'Sales Pipeline'!C23</f>
        <v>1</v>
      </c>
      <c r="D40" s="8">
        <f>'Sales Pipeline'!D23</f>
        <v>2</v>
      </c>
      <c r="E40" s="8">
        <f>'Sales Pipeline'!E23</f>
        <v>2</v>
      </c>
      <c r="F40" s="8">
        <f>'Sales Pipeline'!F23</f>
        <v>3</v>
      </c>
      <c r="G40" s="8">
        <f>'Sales Pipeline'!G23</f>
        <v>3</v>
      </c>
      <c r="H40" s="8">
        <f>'Sales Pipeline'!H23</f>
        <v>2</v>
      </c>
      <c r="I40" s="8">
        <f>'Sales Pipeline'!I23</f>
        <v>2</v>
      </c>
      <c r="J40" s="8">
        <f>'Sales Pipeline'!J23</f>
        <v>2</v>
      </c>
      <c r="K40" s="8">
        <f>'Sales Pipeline'!K23</f>
        <v>2</v>
      </c>
      <c r="L40" s="8">
        <f>'Sales Pipeline'!L23</f>
        <v>1</v>
      </c>
      <c r="M40" s="8">
        <f>'Sales Pipeline'!M23</f>
        <v>1</v>
      </c>
      <c r="N40" s="8">
        <f>'Sales Pipeline'!N23</f>
        <v>1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192</v>
      </c>
      <c r="B41" s="2" t="s">
        <v>193</v>
      </c>
      <c r="C41" s="9">
        <f>'Input Parameters'!$B$15</f>
        <v>10000</v>
      </c>
      <c r="D41" s="9">
        <f>'Input Parameters'!$B$15</f>
        <v>10000</v>
      </c>
      <c r="E41" s="9">
        <f>'Input Parameters'!$B$15</f>
        <v>10000</v>
      </c>
      <c r="F41" s="9">
        <f>'Input Parameters'!$B$15</f>
        <v>10000</v>
      </c>
      <c r="G41" s="9">
        <f>'Input Parameters'!$B$15</f>
        <v>10000</v>
      </c>
      <c r="H41" s="9">
        <f>'Input Parameters'!$B$15</f>
        <v>10000</v>
      </c>
      <c r="I41" s="9">
        <f>'Input Parameters'!$B$15</f>
        <v>10000</v>
      </c>
      <c r="J41" s="9">
        <f>'Input Parameters'!$B$15</f>
        <v>10000</v>
      </c>
      <c r="K41" s="9">
        <f>'Input Parameters'!$B$15</f>
        <v>10000</v>
      </c>
      <c r="L41" s="9">
        <f>'Input Parameters'!$B$15</f>
        <v>10000</v>
      </c>
      <c r="M41" s="9">
        <f>'Input Parameters'!$B$15</f>
        <v>10000</v>
      </c>
      <c r="N41" s="9">
        <f>'Input Parameters'!$B$15</f>
        <v>10000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8" t="s">
        <v>194</v>
      </c>
      <c r="B42" s="2" t="s">
        <v>195</v>
      </c>
      <c r="C42" s="9">
        <f t="shared" ref="C42:N42" si="7">C40*C41</f>
        <v>10000</v>
      </c>
      <c r="D42" s="9">
        <f t="shared" si="7"/>
        <v>20000</v>
      </c>
      <c r="E42" s="9">
        <f t="shared" si="7"/>
        <v>20000</v>
      </c>
      <c r="F42" s="9">
        <f t="shared" si="7"/>
        <v>30000</v>
      </c>
      <c r="G42" s="9">
        <f t="shared" si="7"/>
        <v>30000</v>
      </c>
      <c r="H42" s="9">
        <f t="shared" si="7"/>
        <v>20000</v>
      </c>
      <c r="I42" s="9">
        <f t="shared" si="7"/>
        <v>20000</v>
      </c>
      <c r="J42" s="9">
        <f t="shared" si="7"/>
        <v>20000</v>
      </c>
      <c r="K42" s="9">
        <f t="shared" si="7"/>
        <v>20000</v>
      </c>
      <c r="L42" s="9">
        <f t="shared" si="7"/>
        <v>10000</v>
      </c>
      <c r="M42" s="9">
        <f t="shared" si="7"/>
        <v>10000</v>
      </c>
      <c r="N42" s="9">
        <f t="shared" si="7"/>
        <v>10000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7" t="s">
        <v>196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197</v>
      </c>
      <c r="B45" s="2" t="s">
        <v>191</v>
      </c>
      <c r="C45" s="8">
        <f>'Sales Pipeline'!C54</f>
        <v>1</v>
      </c>
      <c r="D45" s="8">
        <f>'Sales Pipeline'!D54</f>
        <v>2</v>
      </c>
      <c r="E45" s="8">
        <f>'Sales Pipeline'!E54</f>
        <v>2</v>
      </c>
      <c r="F45" s="8">
        <f>'Sales Pipeline'!F54</f>
        <v>3</v>
      </c>
      <c r="G45" s="8">
        <f>'Sales Pipeline'!G54</f>
        <v>3</v>
      </c>
      <c r="H45" s="8">
        <f>'Sales Pipeline'!H54</f>
        <v>4</v>
      </c>
      <c r="I45" s="8">
        <f>'Sales Pipeline'!I54</f>
        <v>4</v>
      </c>
      <c r="J45" s="8">
        <f>'Sales Pipeline'!J54</f>
        <v>5</v>
      </c>
      <c r="K45" s="8">
        <f>'Sales Pipeline'!K54</f>
        <v>5</v>
      </c>
      <c r="L45" s="8">
        <f>'Sales Pipeline'!L54</f>
        <v>6</v>
      </c>
      <c r="M45" s="8">
        <f>'Sales Pipeline'!M54</f>
        <v>6</v>
      </c>
      <c r="N45" s="8">
        <f>'Sales Pipeline'!N54</f>
        <v>6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198</v>
      </c>
      <c r="B46" s="2" t="s">
        <v>199</v>
      </c>
      <c r="C46" s="9">
        <f>'Input Parameters'!$B$22</f>
        <v>50000</v>
      </c>
      <c r="D46" s="9">
        <f>'Input Parameters'!$B$22</f>
        <v>50000</v>
      </c>
      <c r="E46" s="9">
        <f>'Input Parameters'!$B$23</f>
        <v>65000</v>
      </c>
      <c r="F46" s="9">
        <f>'Input Parameters'!$B$23</f>
        <v>65000</v>
      </c>
      <c r="G46" s="9">
        <f>'Input Parameters'!$B$23</f>
        <v>65000</v>
      </c>
      <c r="H46" s="9">
        <f>'Input Parameters'!$B$24</f>
        <v>85000</v>
      </c>
      <c r="I46" s="9">
        <f>'Input Parameters'!$B$24</f>
        <v>85000</v>
      </c>
      <c r="J46" s="9">
        <f>'Input Parameters'!$B$24</f>
        <v>85000</v>
      </c>
      <c r="K46" s="9">
        <f>'Input Parameters'!$B$24</f>
        <v>85000</v>
      </c>
      <c r="L46" s="9">
        <f>'Input Parameters'!$B$24</f>
        <v>85000</v>
      </c>
      <c r="M46" s="9">
        <f>'Input Parameters'!$B$24</f>
        <v>85000</v>
      </c>
      <c r="N46" s="9">
        <f>'Input Parameters'!$B$24</f>
        <v>85000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200</v>
      </c>
      <c r="B47" s="2" t="s">
        <v>201</v>
      </c>
      <c r="C47" s="19">
        <f>'Input Parameters'!$B$19</f>
        <v>0.1</v>
      </c>
      <c r="D47" s="19">
        <f>'Input Parameters'!$B$19</f>
        <v>0.1</v>
      </c>
      <c r="E47" s="19">
        <f>'Input Parameters'!$B$19</f>
        <v>0.1</v>
      </c>
      <c r="F47" s="19">
        <f>'Input Parameters'!$B$19</f>
        <v>0.1</v>
      </c>
      <c r="G47" s="19">
        <f>'Input Parameters'!$B$19</f>
        <v>0.1</v>
      </c>
      <c r="H47" s="19">
        <f>'Input Parameters'!$B$19</f>
        <v>0.1</v>
      </c>
      <c r="I47" s="19">
        <f>'Input Parameters'!$B$19</f>
        <v>0.1</v>
      </c>
      <c r="J47" s="19">
        <f>'Input Parameters'!$B$19</f>
        <v>0.1</v>
      </c>
      <c r="K47" s="19">
        <f>'Input Parameters'!$B$19</f>
        <v>0.1</v>
      </c>
      <c r="L47" s="19">
        <f>'Input Parameters'!$B$19</f>
        <v>0.1</v>
      </c>
      <c r="M47" s="19">
        <f>'Input Parameters'!$B$19</f>
        <v>0.1</v>
      </c>
      <c r="N47" s="19">
        <f>'Input Parameters'!$B$19</f>
        <v>0.1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8" t="s">
        <v>202</v>
      </c>
      <c r="B48" s="2" t="s">
        <v>203</v>
      </c>
      <c r="C48" s="9">
        <f t="shared" ref="C48:N48" si="8">C45*C46*C47</f>
        <v>5000</v>
      </c>
      <c r="D48" s="9">
        <f t="shared" si="8"/>
        <v>10000</v>
      </c>
      <c r="E48" s="9">
        <f t="shared" si="8"/>
        <v>13000</v>
      </c>
      <c r="F48" s="9">
        <f t="shared" si="8"/>
        <v>19500</v>
      </c>
      <c r="G48" s="9">
        <f t="shared" si="8"/>
        <v>19500</v>
      </c>
      <c r="H48" s="9">
        <f t="shared" si="8"/>
        <v>34000</v>
      </c>
      <c r="I48" s="9">
        <f t="shared" si="8"/>
        <v>34000</v>
      </c>
      <c r="J48" s="9">
        <f t="shared" si="8"/>
        <v>42500</v>
      </c>
      <c r="K48" s="9">
        <f t="shared" si="8"/>
        <v>42500</v>
      </c>
      <c r="L48" s="9">
        <f t="shared" si="8"/>
        <v>51000</v>
      </c>
      <c r="M48" s="9">
        <f t="shared" si="8"/>
        <v>51000</v>
      </c>
      <c r="N48" s="9">
        <f t="shared" si="8"/>
        <v>51000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7" t="s">
        <v>204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205</v>
      </c>
      <c r="B51" s="2" t="s">
        <v>191</v>
      </c>
      <c r="C51" s="8">
        <f>'Sales Pipeline'!C82</f>
        <v>0</v>
      </c>
      <c r="D51" s="8">
        <f>'Sales Pipeline'!D82</f>
        <v>0</v>
      </c>
      <c r="E51" s="8">
        <f>'Sales Pipeline'!E82</f>
        <v>0</v>
      </c>
      <c r="F51" s="8">
        <f>'Sales Pipeline'!F82</f>
        <v>0</v>
      </c>
      <c r="G51" s="8">
        <f>'Sales Pipeline'!G82</f>
        <v>0</v>
      </c>
      <c r="H51" s="8">
        <f>'Sales Pipeline'!H82</f>
        <v>0</v>
      </c>
      <c r="I51" s="8">
        <f>'Sales Pipeline'!I82</f>
        <v>0</v>
      </c>
      <c r="J51" s="8">
        <f>'Sales Pipeline'!J82</f>
        <v>0</v>
      </c>
      <c r="K51" s="8">
        <f>'Sales Pipeline'!K82</f>
        <v>0</v>
      </c>
      <c r="L51" s="8">
        <f>'Sales Pipeline'!L82</f>
        <v>3</v>
      </c>
      <c r="M51" s="8">
        <f>'Sales Pipeline'!M82</f>
        <v>5</v>
      </c>
      <c r="N51" s="8">
        <f>'Sales Pipeline'!N82</f>
        <v>10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206</v>
      </c>
      <c r="B52" s="2" t="s">
        <v>207</v>
      </c>
      <c r="C52" s="9">
        <f>'Input Parameters'!$B28</f>
        <v>1000</v>
      </c>
      <c r="D52" s="9">
        <f>'Input Parameters'!$B28</f>
        <v>1000</v>
      </c>
      <c r="E52" s="9">
        <f>'Input Parameters'!$B28</f>
        <v>1000</v>
      </c>
      <c r="F52" s="9">
        <f>'Input Parameters'!$B28</f>
        <v>1000</v>
      </c>
      <c r="G52" s="9">
        <f>'Input Parameters'!$B28</f>
        <v>1000</v>
      </c>
      <c r="H52" s="9">
        <f>'Input Parameters'!$B28</f>
        <v>1000</v>
      </c>
      <c r="I52" s="9">
        <f>'Input Parameters'!$B28</f>
        <v>1000</v>
      </c>
      <c r="J52" s="9">
        <f>'Input Parameters'!$B28</f>
        <v>1000</v>
      </c>
      <c r="K52" s="9">
        <f>'Input Parameters'!$B28</f>
        <v>1000</v>
      </c>
      <c r="L52" s="9">
        <f>'Input Parameters'!$B28</f>
        <v>1000</v>
      </c>
      <c r="M52" s="9">
        <f>'Input Parameters'!$B28</f>
        <v>1000</v>
      </c>
      <c r="N52" s="9">
        <f>'Input Parameters'!$B28</f>
        <v>1000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8" t="s">
        <v>208</v>
      </c>
      <c r="B53" s="2" t="s">
        <v>209</v>
      </c>
      <c r="C53" s="9">
        <f t="shared" ref="C53:N53" si="9">C51*C52</f>
        <v>0</v>
      </c>
      <c r="D53" s="9">
        <f t="shared" si="9"/>
        <v>0</v>
      </c>
      <c r="E53" s="9">
        <f t="shared" si="9"/>
        <v>0</v>
      </c>
      <c r="F53" s="9">
        <f t="shared" si="9"/>
        <v>0</v>
      </c>
      <c r="G53" s="9">
        <f t="shared" si="9"/>
        <v>0</v>
      </c>
      <c r="H53" s="9">
        <f t="shared" si="9"/>
        <v>0</v>
      </c>
      <c r="I53" s="9">
        <f t="shared" si="9"/>
        <v>0</v>
      </c>
      <c r="J53" s="9">
        <f t="shared" si="9"/>
        <v>0</v>
      </c>
      <c r="K53" s="9">
        <f t="shared" si="9"/>
        <v>0</v>
      </c>
      <c r="L53" s="9">
        <f t="shared" si="9"/>
        <v>3000</v>
      </c>
      <c r="M53" s="9">
        <f t="shared" si="9"/>
        <v>5000</v>
      </c>
      <c r="N53" s="9">
        <f t="shared" si="9"/>
        <v>10000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7" t="s">
        <v>210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9" t="s">
        <v>211</v>
      </c>
      <c r="B56" s="2" t="s">
        <v>212</v>
      </c>
      <c r="C56" s="9">
        <f t="shared" ref="C56:N56" si="10">C42+C48+C53</f>
        <v>15000</v>
      </c>
      <c r="D56" s="9">
        <f t="shared" si="10"/>
        <v>30000</v>
      </c>
      <c r="E56" s="9">
        <f t="shared" si="10"/>
        <v>33000</v>
      </c>
      <c r="F56" s="9">
        <f t="shared" si="10"/>
        <v>49500</v>
      </c>
      <c r="G56" s="9">
        <f t="shared" si="10"/>
        <v>49500</v>
      </c>
      <c r="H56" s="9">
        <f t="shared" si="10"/>
        <v>54000</v>
      </c>
      <c r="I56" s="9">
        <f t="shared" si="10"/>
        <v>54000</v>
      </c>
      <c r="J56" s="9">
        <f t="shared" si="10"/>
        <v>62500</v>
      </c>
      <c r="K56" s="9">
        <f t="shared" si="10"/>
        <v>62500</v>
      </c>
      <c r="L56" s="9">
        <f t="shared" si="10"/>
        <v>64000</v>
      </c>
      <c r="M56" s="9">
        <f t="shared" si="10"/>
        <v>66000</v>
      </c>
      <c r="N56" s="9">
        <f t="shared" si="10"/>
        <v>71000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8" t="s">
        <v>213</v>
      </c>
      <c r="B57" s="12" t="s">
        <v>214</v>
      </c>
      <c r="C57" s="9">
        <f>C56*'Input Parameters'!$B$12</f>
        <v>9000</v>
      </c>
      <c r="D57" s="9">
        <f>D56*'Input Parameters'!$B$12</f>
        <v>18000</v>
      </c>
      <c r="E57" s="9">
        <f>E56*'Input Parameters'!$B$12</f>
        <v>19800</v>
      </c>
      <c r="F57" s="9">
        <f>F56*'Input Parameters'!$B$12</f>
        <v>29700</v>
      </c>
      <c r="G57" s="9">
        <f>G56*'Input Parameters'!$B$12</f>
        <v>29700</v>
      </c>
      <c r="H57" s="9">
        <f>H56*'Input Parameters'!$B$12</f>
        <v>32400</v>
      </c>
      <c r="I57" s="9">
        <f>I56*'Input Parameters'!$B$12</f>
        <v>32400</v>
      </c>
      <c r="J57" s="9">
        <f>J56*'Input Parameters'!$B$12</f>
        <v>37500</v>
      </c>
      <c r="K57" s="9">
        <f>K56*'Input Parameters'!$B$12</f>
        <v>37500</v>
      </c>
      <c r="L57" s="9">
        <f>L56*'Input Parameters'!$B$12</f>
        <v>38400</v>
      </c>
      <c r="M57" s="9">
        <f>M56*'Input Parameters'!$B$12</f>
        <v>39600</v>
      </c>
      <c r="N57" s="9">
        <f>N56*'Input Parameters'!$B$12</f>
        <v>42600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0" t="s">
        <v>215</v>
      </c>
      <c r="B59" s="2" t="s">
        <v>216</v>
      </c>
      <c r="C59" s="9">
        <f>IF(C45&gt;='Input Parameters'!$B$35,'Input Parameters'!$B$32+'Input Parameters'!$B$34,IF(C45&gt;='Input Parameters'!$B$33,'Input Parameters'!$B$32,IF(C45&gt;=1,'Input Parameters'!$B$36,0)))</f>
        <v>750</v>
      </c>
      <c r="D59" s="9">
        <f>IF(D45&gt;='Input Parameters'!$B$35,'Input Parameters'!$B$32+'Input Parameters'!$B$34,IF(D45&gt;='Input Parameters'!$B$33,'Input Parameters'!$B$32,IF(D45&gt;=1,'Input Parameters'!$B$36,0)))</f>
        <v>3000</v>
      </c>
      <c r="E59" s="9">
        <f>IF(E45&gt;='Input Parameters'!$B$35,'Input Parameters'!$B$32+'Input Parameters'!$B$34,IF(E45&gt;='Input Parameters'!$B$33,'Input Parameters'!$B$32,IF(E45&gt;=1,'Input Parameters'!$B$36,0)))</f>
        <v>3000</v>
      </c>
      <c r="F59" s="9">
        <f>IF(F45&gt;='Input Parameters'!$B$35,'Input Parameters'!$B$32+'Input Parameters'!$B$34,IF(F45&gt;='Input Parameters'!$B$33,'Input Parameters'!$B$32,IF(F45&gt;=1,'Input Parameters'!$B$36,0)))</f>
        <v>3000</v>
      </c>
      <c r="G59" s="9">
        <f>IF(G45&gt;='Input Parameters'!$B$35,'Input Parameters'!$B$32+'Input Parameters'!$B$34,IF(G45&gt;='Input Parameters'!$B$33,'Input Parameters'!$B$32,IF(G45&gt;=1,'Input Parameters'!$B$36,0)))</f>
        <v>3000</v>
      </c>
      <c r="H59" s="9">
        <f>IF(H45&gt;='Input Parameters'!$B$35,'Input Parameters'!$B$32+'Input Parameters'!$B$34,IF(H45&gt;='Input Parameters'!$B$33,'Input Parameters'!$B$32,IF(H45&gt;=1,'Input Parameters'!$B$36,0)))</f>
        <v>3000</v>
      </c>
      <c r="I59" s="9">
        <f>IF(I45&gt;='Input Parameters'!$B$35,'Input Parameters'!$B$32+'Input Parameters'!$B$34,IF(I45&gt;='Input Parameters'!$B$33,'Input Parameters'!$B$32,IF(I45&gt;=1,'Input Parameters'!$B$36,0)))</f>
        <v>3000</v>
      </c>
      <c r="J59" s="9">
        <f>IF(J45&gt;='Input Parameters'!$B$35,'Input Parameters'!$B$32+'Input Parameters'!$B$34,IF(J45&gt;='Input Parameters'!$B$33,'Input Parameters'!$B$32,IF(J45&gt;=1,'Input Parameters'!$B$36,0)))</f>
        <v>3000</v>
      </c>
      <c r="K59" s="9">
        <f>IF(K45&gt;='Input Parameters'!$B$35,'Input Parameters'!$B$32+'Input Parameters'!$B$34,IF(K45&gt;='Input Parameters'!$B$33,'Input Parameters'!$B$32,IF(K45&gt;=1,'Input Parameters'!$B$36,0)))</f>
        <v>3000</v>
      </c>
      <c r="L59" s="9">
        <f>IF(L45&gt;='Input Parameters'!$B$35,'Input Parameters'!$B$32+'Input Parameters'!$B$34,IF(L45&gt;='Input Parameters'!$B$33,'Input Parameters'!$B$32,IF(L45&gt;=1,'Input Parameters'!$B$36,0)))</f>
        <v>8000</v>
      </c>
      <c r="M59" s="9">
        <f>IF(M45&gt;='Input Parameters'!$B$35,'Input Parameters'!$B$32+'Input Parameters'!$B$34,IF(M45&gt;='Input Parameters'!$B$33,'Input Parameters'!$B$32,IF(M45&gt;=1,'Input Parameters'!$B$36,0)))</f>
        <v>8000</v>
      </c>
      <c r="N59" s="9">
        <f>IF(N45&gt;='Input Parameters'!$B$35,'Input Parameters'!$B$32+'Input Parameters'!$B$34,IF(N45&gt;='Input Parameters'!$B$33,'Input Parameters'!$B$32,IF(N45&gt;=1,'Input Parameters'!$B$36,0)))</f>
        <v>8000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1" t="s">
        <v>217</v>
      </c>
      <c r="B60" s="12" t="s">
        <v>218</v>
      </c>
      <c r="C60" s="9">
        <f>sum(C48,C53)*'Input Parameters'!$B$37</f>
        <v>250</v>
      </c>
      <c r="D60" s="9">
        <f>sum(D48,D53)*'Input Parameters'!$B$37</f>
        <v>500</v>
      </c>
      <c r="E60" s="9">
        <f>sum(E48,E53)*'Input Parameters'!$B$37</f>
        <v>650</v>
      </c>
      <c r="F60" s="9">
        <f>sum(F48,F53)*'Input Parameters'!$B$37</f>
        <v>975</v>
      </c>
      <c r="G60" s="9">
        <f>sum(G48,G53)*'Input Parameters'!$B$37</f>
        <v>975</v>
      </c>
      <c r="H60" s="9">
        <f>sum(H48,H53)*'Input Parameters'!$B$37</f>
        <v>1700</v>
      </c>
      <c r="I60" s="9">
        <f>sum(I48,I53)*'Input Parameters'!$B$37</f>
        <v>1700</v>
      </c>
      <c r="J60" s="9">
        <f>sum(J48,J53)*'Input Parameters'!$B$37</f>
        <v>2125</v>
      </c>
      <c r="K60" s="9">
        <f>sum(K48,K53)*'Input Parameters'!$B$37</f>
        <v>2125</v>
      </c>
      <c r="L60" s="9">
        <f>sum(L48,L53)*'Input Parameters'!$B$37</f>
        <v>2700</v>
      </c>
      <c r="M60" s="9">
        <f>sum(M48,M53)*'Input Parameters'!$B$37</f>
        <v>2800</v>
      </c>
      <c r="N60" s="9">
        <f>sum(N48,N53)*'Input Parameters'!$B$37</f>
        <v>3050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0" t="s">
        <v>219</v>
      </c>
      <c r="B61" s="12" t="s">
        <v>220</v>
      </c>
      <c r="C61" s="9"/>
      <c r="D61" s="9"/>
      <c r="E61" s="9"/>
      <c r="F61" s="9"/>
      <c r="G61" s="9"/>
      <c r="H61" s="9"/>
      <c r="I61" s="23">
        <v>15000.0</v>
      </c>
      <c r="J61" s="23">
        <v>15000.0</v>
      </c>
      <c r="K61" s="23">
        <v>1500.0</v>
      </c>
      <c r="L61" s="23">
        <v>1500.0</v>
      </c>
      <c r="M61" s="23">
        <v>1500.0</v>
      </c>
      <c r="N61" s="23">
        <v>1500.0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0" t="s">
        <v>221</v>
      </c>
      <c r="B62" s="12" t="s">
        <v>222</v>
      </c>
      <c r="C62" s="9"/>
      <c r="D62" s="9"/>
      <c r="E62" s="9"/>
      <c r="F62" s="9"/>
      <c r="G62" s="9"/>
      <c r="H62" s="9"/>
      <c r="I62" s="23"/>
      <c r="J62" s="23"/>
      <c r="K62" s="23"/>
      <c r="L62" s="23">
        <f>'Sales Pipeline'!L83*'Input Parameters'!$B$38</f>
        <v>2500</v>
      </c>
      <c r="M62" s="23">
        <f>'Sales Pipeline'!M83*'Input Parameters'!$B$38</f>
        <v>2000</v>
      </c>
      <c r="N62" s="23">
        <f>'Sales Pipeline'!N83*'Input Parameters'!$B$38</f>
        <v>3500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0" t="s">
        <v>223</v>
      </c>
      <c r="B63" s="12" t="s">
        <v>224</v>
      </c>
      <c r="C63" s="9">
        <f>(C53*'Input Parameters'!$B$39)+((C48+C42)*0.01)</f>
        <v>150</v>
      </c>
      <c r="D63" s="9">
        <f>(D53*'Input Parameters'!$B$39)+((D48+D42)*0.01)</f>
        <v>300</v>
      </c>
      <c r="E63" s="9">
        <f>(E53*'Input Parameters'!$B$39)+((E48+E42)*0.01)</f>
        <v>330</v>
      </c>
      <c r="F63" s="9">
        <f>(F53*'Input Parameters'!$B$39)+((F48+F42)*0.01)</f>
        <v>495</v>
      </c>
      <c r="G63" s="9">
        <f>(G53*'Input Parameters'!$B$39)+((G48+G42)*0.01)</f>
        <v>495</v>
      </c>
      <c r="H63" s="9">
        <f>(H53*'Input Parameters'!$B$39)+((H48+H42)*0.01)</f>
        <v>540</v>
      </c>
      <c r="I63" s="9">
        <f>(I53*'Input Parameters'!$B$39)+((I48+I42)*0.01)</f>
        <v>540</v>
      </c>
      <c r="J63" s="9">
        <f>(J53*'Input Parameters'!$B$39)+((J48+J42)*0.01)</f>
        <v>625</v>
      </c>
      <c r="K63" s="9">
        <f>(K53*'Input Parameters'!$B$39)+((K48+K42)*0.01)</f>
        <v>625</v>
      </c>
      <c r="L63" s="9">
        <f>(L53*'Input Parameters'!$B$39)+((L48+L42)*0.01)</f>
        <v>697</v>
      </c>
      <c r="M63" s="9">
        <f>(M53*'Input Parameters'!$B$39)+((M48+M42)*0.01)</f>
        <v>755</v>
      </c>
      <c r="N63" s="9">
        <f>(N53*'Input Parameters'!$B$39)+((N48+N42)*0.01)</f>
        <v>900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0" t="s">
        <v>225</v>
      </c>
      <c r="B64" s="12" t="s">
        <v>226</v>
      </c>
      <c r="C64" s="9">
        <f>sum('Input Parameters'!$B$40:$B$42)</f>
        <v>550</v>
      </c>
      <c r="D64" s="9">
        <f>sum('Input Parameters'!$B$40:$B$42)</f>
        <v>550</v>
      </c>
      <c r="E64" s="9">
        <f>sum('Input Parameters'!$B$40:$B$42)</f>
        <v>550</v>
      </c>
      <c r="F64" s="9">
        <f>sum('Input Parameters'!$B$40:$B$42)</f>
        <v>550</v>
      </c>
      <c r="G64" s="9">
        <f>sum('Input Parameters'!$B$40:$B$42)</f>
        <v>550</v>
      </c>
      <c r="H64" s="9">
        <f>sum('Input Parameters'!$B$40:$B$42)</f>
        <v>550</v>
      </c>
      <c r="I64" s="9">
        <f>sum('Input Parameters'!$B$40:$B$42)</f>
        <v>550</v>
      </c>
      <c r="J64" s="9">
        <f>sum('Input Parameters'!$B$40:$B$42)</f>
        <v>550</v>
      </c>
      <c r="K64" s="9">
        <f>sum('Input Parameters'!$B$40:$B$42)</f>
        <v>550</v>
      </c>
      <c r="L64" s="9">
        <f>sum('Input Parameters'!$B$40:$B$42)</f>
        <v>550</v>
      </c>
      <c r="M64" s="9">
        <f>sum('Input Parameters'!$B$40:$B$42)</f>
        <v>550</v>
      </c>
      <c r="N64" s="9">
        <f>sum('Input Parameters'!$B$40:$B$42)</f>
        <v>550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2" t="s">
        <v>227</v>
      </c>
      <c r="B65" s="2" t="s">
        <v>228</v>
      </c>
      <c r="C65" s="9">
        <f t="shared" ref="C65:N65" si="11">sum(C59:C64)</f>
        <v>1700</v>
      </c>
      <c r="D65" s="9">
        <f t="shared" si="11"/>
        <v>4350</v>
      </c>
      <c r="E65" s="9">
        <f t="shared" si="11"/>
        <v>4530</v>
      </c>
      <c r="F65" s="9">
        <f t="shared" si="11"/>
        <v>5020</v>
      </c>
      <c r="G65" s="9">
        <f t="shared" si="11"/>
        <v>5020</v>
      </c>
      <c r="H65" s="9">
        <f t="shared" si="11"/>
        <v>5790</v>
      </c>
      <c r="I65" s="9">
        <f t="shared" si="11"/>
        <v>20790</v>
      </c>
      <c r="J65" s="9">
        <f t="shared" si="11"/>
        <v>21300</v>
      </c>
      <c r="K65" s="9">
        <f t="shared" si="11"/>
        <v>7800</v>
      </c>
      <c r="L65" s="9">
        <f t="shared" si="11"/>
        <v>15947</v>
      </c>
      <c r="M65" s="9">
        <f t="shared" si="11"/>
        <v>15605</v>
      </c>
      <c r="N65" s="9">
        <f t="shared" si="11"/>
        <v>17500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3" t="s">
        <v>229</v>
      </c>
      <c r="B66" s="2"/>
      <c r="C66" s="44">
        <f t="shared" ref="C66:N66" si="12">C57-C65</f>
        <v>7300</v>
      </c>
      <c r="D66" s="44">
        <f t="shared" si="12"/>
        <v>13650</v>
      </c>
      <c r="E66" s="44">
        <f t="shared" si="12"/>
        <v>15270</v>
      </c>
      <c r="F66" s="44">
        <f t="shared" si="12"/>
        <v>24680</v>
      </c>
      <c r="G66" s="44">
        <f t="shared" si="12"/>
        <v>24680</v>
      </c>
      <c r="H66" s="44">
        <f t="shared" si="12"/>
        <v>26610</v>
      </c>
      <c r="I66" s="44">
        <f t="shared" si="12"/>
        <v>11610</v>
      </c>
      <c r="J66" s="44">
        <f t="shared" si="12"/>
        <v>16200</v>
      </c>
      <c r="K66" s="44">
        <f t="shared" si="12"/>
        <v>29700</v>
      </c>
      <c r="L66" s="44">
        <f t="shared" si="12"/>
        <v>22453</v>
      </c>
      <c r="M66" s="44">
        <f t="shared" si="12"/>
        <v>23995</v>
      </c>
      <c r="N66" s="44">
        <f t="shared" si="12"/>
        <v>25100</v>
      </c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6" t="s">
        <v>231</v>
      </c>
      <c r="B69" s="36"/>
      <c r="C69" s="36"/>
      <c r="D69" s="3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7" t="s">
        <v>189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190</v>
      </c>
      <c r="B72" s="2" t="s">
        <v>191</v>
      </c>
      <c r="C72" s="8">
        <f>'Sales Pipeline'!C31</f>
        <v>2</v>
      </c>
      <c r="D72" s="8">
        <f>'Sales Pipeline'!D31</f>
        <v>3</v>
      </c>
      <c r="E72" s="8">
        <f>'Sales Pipeline'!E31</f>
        <v>3</v>
      </c>
      <c r="F72" s="8">
        <f>'Sales Pipeline'!F31</f>
        <v>2</v>
      </c>
      <c r="G72" s="8">
        <f>'Sales Pipeline'!G31</f>
        <v>2</v>
      </c>
      <c r="H72" s="8">
        <f>'Sales Pipeline'!H31</f>
        <v>1</v>
      </c>
      <c r="I72" s="8">
        <f>'Sales Pipeline'!I31</f>
        <v>1</v>
      </c>
      <c r="J72" s="8">
        <f>'Sales Pipeline'!J31</f>
        <v>0</v>
      </c>
      <c r="K72" s="8">
        <f>'Sales Pipeline'!K31</f>
        <v>0</v>
      </c>
      <c r="L72" s="8">
        <f>'Sales Pipeline'!L31</f>
        <v>0</v>
      </c>
      <c r="M72" s="8">
        <f>'Sales Pipeline'!M31</f>
        <v>0</v>
      </c>
      <c r="N72" s="8">
        <f>'Sales Pipeline'!N31</f>
        <v>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192</v>
      </c>
      <c r="B73" s="2" t="s">
        <v>193</v>
      </c>
      <c r="C73" s="9">
        <f>'Input Parameters'!$B$15</f>
        <v>10000</v>
      </c>
      <c r="D73" s="9">
        <f>'Input Parameters'!$B$15</f>
        <v>10000</v>
      </c>
      <c r="E73" s="9">
        <f>'Input Parameters'!$B$15</f>
        <v>10000</v>
      </c>
      <c r="F73" s="9">
        <f>'Input Parameters'!$B$15</f>
        <v>10000</v>
      </c>
      <c r="G73" s="9">
        <f>'Input Parameters'!$B$15</f>
        <v>10000</v>
      </c>
      <c r="H73" s="9">
        <f>'Input Parameters'!$B$15</f>
        <v>10000</v>
      </c>
      <c r="I73" s="9">
        <f>'Input Parameters'!$B$15</f>
        <v>10000</v>
      </c>
      <c r="J73" s="9">
        <f>'Input Parameters'!$B$15</f>
        <v>10000</v>
      </c>
      <c r="K73" s="9">
        <f>'Input Parameters'!$B$15</f>
        <v>10000</v>
      </c>
      <c r="L73" s="9">
        <f>'Input Parameters'!$B$15</f>
        <v>10000</v>
      </c>
      <c r="M73" s="9">
        <f>'Input Parameters'!$B$15</f>
        <v>10000</v>
      </c>
      <c r="N73" s="9">
        <f>'Input Parameters'!$B$15</f>
        <v>10000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8" t="s">
        <v>194</v>
      </c>
      <c r="B74" s="2" t="s">
        <v>195</v>
      </c>
      <c r="C74" s="9">
        <f t="shared" ref="C74:N74" si="13">C72*C73</f>
        <v>20000</v>
      </c>
      <c r="D74" s="9">
        <f t="shared" si="13"/>
        <v>30000</v>
      </c>
      <c r="E74" s="9">
        <f t="shared" si="13"/>
        <v>30000</v>
      </c>
      <c r="F74" s="9">
        <f t="shared" si="13"/>
        <v>20000</v>
      </c>
      <c r="G74" s="9">
        <f t="shared" si="13"/>
        <v>20000</v>
      </c>
      <c r="H74" s="9">
        <f t="shared" si="13"/>
        <v>10000</v>
      </c>
      <c r="I74" s="9">
        <f t="shared" si="13"/>
        <v>10000</v>
      </c>
      <c r="J74" s="9">
        <f t="shared" si="13"/>
        <v>0</v>
      </c>
      <c r="K74" s="9">
        <f t="shared" si="13"/>
        <v>0</v>
      </c>
      <c r="L74" s="9">
        <f t="shared" si="13"/>
        <v>0</v>
      </c>
      <c r="M74" s="9">
        <f t="shared" si="13"/>
        <v>0</v>
      </c>
      <c r="N74" s="9">
        <f t="shared" si="13"/>
        <v>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7" t="s">
        <v>196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 t="s">
        <v>197</v>
      </c>
      <c r="B77" s="2" t="s">
        <v>191</v>
      </c>
      <c r="C77" s="8">
        <f>'Sales Pipeline'!C62</f>
        <v>2</v>
      </c>
      <c r="D77" s="8">
        <f>'Sales Pipeline'!D62</f>
        <v>3</v>
      </c>
      <c r="E77" s="8">
        <f>'Sales Pipeline'!E62</f>
        <v>4</v>
      </c>
      <c r="F77" s="8">
        <f>'Sales Pipeline'!F62</f>
        <v>5</v>
      </c>
      <c r="G77" s="8">
        <f>'Sales Pipeline'!G62</f>
        <v>6</v>
      </c>
      <c r="H77" s="8">
        <f>'Sales Pipeline'!H62</f>
        <v>7</v>
      </c>
      <c r="I77" s="8">
        <f>'Sales Pipeline'!I62</f>
        <v>8</v>
      </c>
      <c r="J77" s="8">
        <f>'Sales Pipeline'!J62</f>
        <v>9</v>
      </c>
      <c r="K77" s="8">
        <f>'Sales Pipeline'!K62</f>
        <v>9</v>
      </c>
      <c r="L77" s="8">
        <f>'Sales Pipeline'!L62</f>
        <v>9</v>
      </c>
      <c r="M77" s="8">
        <f>'Sales Pipeline'!M62</f>
        <v>9</v>
      </c>
      <c r="N77" s="8">
        <f>'Sales Pipeline'!N62</f>
        <v>9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198</v>
      </c>
      <c r="B78" s="2" t="s">
        <v>199</v>
      </c>
      <c r="C78" s="9">
        <f>'Input Parameters'!$B$22</f>
        <v>50000</v>
      </c>
      <c r="D78" s="9">
        <f>'Input Parameters'!$B$22</f>
        <v>50000</v>
      </c>
      <c r="E78" s="9">
        <f>'Input Parameters'!$B$23</f>
        <v>65000</v>
      </c>
      <c r="F78" s="9">
        <f>'Input Parameters'!$B$23</f>
        <v>65000</v>
      </c>
      <c r="G78" s="9">
        <f>'Input Parameters'!$B$23</f>
        <v>65000</v>
      </c>
      <c r="H78" s="9">
        <f>'Input Parameters'!$B$24</f>
        <v>85000</v>
      </c>
      <c r="I78" s="9">
        <f>'Input Parameters'!$B$24</f>
        <v>85000</v>
      </c>
      <c r="J78" s="9">
        <f>'Input Parameters'!$B$24</f>
        <v>85000</v>
      </c>
      <c r="K78" s="9">
        <f>'Input Parameters'!$B$24</f>
        <v>85000</v>
      </c>
      <c r="L78" s="9">
        <f>'Input Parameters'!$B$24</f>
        <v>85000</v>
      </c>
      <c r="M78" s="9">
        <f>'Input Parameters'!$B$24</f>
        <v>85000</v>
      </c>
      <c r="N78" s="9">
        <f>'Input Parameters'!$B$24</f>
        <v>85000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 t="s">
        <v>200</v>
      </c>
      <c r="B79" s="2" t="s">
        <v>201</v>
      </c>
      <c r="C79" s="19">
        <f>'Input Parameters'!$B$19</f>
        <v>0.1</v>
      </c>
      <c r="D79" s="19">
        <f>'Input Parameters'!$B$19</f>
        <v>0.1</v>
      </c>
      <c r="E79" s="19">
        <f>'Input Parameters'!$B$19</f>
        <v>0.1</v>
      </c>
      <c r="F79" s="19">
        <f>'Input Parameters'!$B$19</f>
        <v>0.1</v>
      </c>
      <c r="G79" s="19">
        <f>'Input Parameters'!$B$19</f>
        <v>0.1</v>
      </c>
      <c r="H79" s="19">
        <f>'Input Parameters'!$B$19</f>
        <v>0.1</v>
      </c>
      <c r="I79" s="19">
        <f>'Input Parameters'!$B$19</f>
        <v>0.1</v>
      </c>
      <c r="J79" s="19">
        <f>'Input Parameters'!$B$19</f>
        <v>0.1</v>
      </c>
      <c r="K79" s="19">
        <f>'Input Parameters'!$B$19</f>
        <v>0.1</v>
      </c>
      <c r="L79" s="19">
        <f>'Input Parameters'!$B$19</f>
        <v>0.1</v>
      </c>
      <c r="M79" s="19">
        <f>'Input Parameters'!$B$19</f>
        <v>0.1</v>
      </c>
      <c r="N79" s="19">
        <f>'Input Parameters'!$B$19</f>
        <v>0.1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8" t="s">
        <v>202</v>
      </c>
      <c r="B80" s="2" t="s">
        <v>203</v>
      </c>
      <c r="C80" s="9">
        <f t="shared" ref="C80:N80" si="14">C77*C78*C79</f>
        <v>10000</v>
      </c>
      <c r="D80" s="9">
        <f t="shared" si="14"/>
        <v>15000</v>
      </c>
      <c r="E80" s="9">
        <f t="shared" si="14"/>
        <v>26000</v>
      </c>
      <c r="F80" s="9">
        <f t="shared" si="14"/>
        <v>32500</v>
      </c>
      <c r="G80" s="9">
        <f t="shared" si="14"/>
        <v>39000</v>
      </c>
      <c r="H80" s="9">
        <f t="shared" si="14"/>
        <v>59500</v>
      </c>
      <c r="I80" s="9">
        <f t="shared" si="14"/>
        <v>68000</v>
      </c>
      <c r="J80" s="9">
        <f t="shared" si="14"/>
        <v>76500</v>
      </c>
      <c r="K80" s="9">
        <f t="shared" si="14"/>
        <v>76500</v>
      </c>
      <c r="L80" s="9">
        <f t="shared" si="14"/>
        <v>76500</v>
      </c>
      <c r="M80" s="9">
        <f t="shared" si="14"/>
        <v>76500</v>
      </c>
      <c r="N80" s="9">
        <f t="shared" si="14"/>
        <v>76500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7" t="s">
        <v>204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205</v>
      </c>
      <c r="B83" s="2" t="s">
        <v>191</v>
      </c>
      <c r="C83" s="8">
        <f>'Sales Pipeline'!C88</f>
        <v>0</v>
      </c>
      <c r="D83" s="8">
        <f>'Sales Pipeline'!D88</f>
        <v>0</v>
      </c>
      <c r="E83" s="8">
        <f>'Sales Pipeline'!E88</f>
        <v>0</v>
      </c>
      <c r="F83" s="8">
        <f>'Sales Pipeline'!F88</f>
        <v>0</v>
      </c>
      <c r="G83" s="8">
        <f>'Sales Pipeline'!G88</f>
        <v>0</v>
      </c>
      <c r="H83" s="8">
        <f>'Sales Pipeline'!H88</f>
        <v>3</v>
      </c>
      <c r="I83" s="8">
        <f>'Sales Pipeline'!I88</f>
        <v>6</v>
      </c>
      <c r="J83" s="8">
        <f>'Sales Pipeline'!J88</f>
        <v>12</v>
      </c>
      <c r="K83" s="8">
        <f>'Sales Pipeline'!K88</f>
        <v>19</v>
      </c>
      <c r="L83" s="8">
        <f>'Sales Pipeline'!L88</f>
        <v>27</v>
      </c>
      <c r="M83" s="8">
        <f>'Sales Pipeline'!M88</f>
        <v>38</v>
      </c>
      <c r="N83" s="8">
        <f>'Sales Pipeline'!N88</f>
        <v>50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206</v>
      </c>
      <c r="B84" s="2" t="s">
        <v>232</v>
      </c>
      <c r="C84" s="9">
        <f>'Input Parameters'!$B28</f>
        <v>1000</v>
      </c>
      <c r="D84" s="9">
        <f>'Input Parameters'!$B28</f>
        <v>1000</v>
      </c>
      <c r="E84" s="9">
        <f>'Input Parameters'!$B28</f>
        <v>1000</v>
      </c>
      <c r="F84" s="9">
        <f>'Input Parameters'!$B28</f>
        <v>1000</v>
      </c>
      <c r="G84" s="9">
        <f>'Input Parameters'!$B28</f>
        <v>1000</v>
      </c>
      <c r="H84" s="9">
        <f>'Input Parameters'!$B28</f>
        <v>1000</v>
      </c>
      <c r="I84" s="9">
        <f>'Input Parameters'!$B28</f>
        <v>1000</v>
      </c>
      <c r="J84" s="9">
        <f>'Input Parameters'!$B28</f>
        <v>1000</v>
      </c>
      <c r="K84" s="9">
        <f>'Input Parameters'!$B28</f>
        <v>1000</v>
      </c>
      <c r="L84" s="9">
        <f>'Input Parameters'!$B29</f>
        <v>1200</v>
      </c>
      <c r="M84" s="9">
        <f>'Input Parameters'!$B29</f>
        <v>1200</v>
      </c>
      <c r="N84" s="9">
        <f>'Input Parameters'!$B29</f>
        <v>1200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8" t="s">
        <v>208</v>
      </c>
      <c r="B85" s="2" t="s">
        <v>209</v>
      </c>
      <c r="C85" s="9">
        <f t="shared" ref="C85:N85" si="15">C83*C84</f>
        <v>0</v>
      </c>
      <c r="D85" s="9">
        <f t="shared" si="15"/>
        <v>0</v>
      </c>
      <c r="E85" s="9">
        <f t="shared" si="15"/>
        <v>0</v>
      </c>
      <c r="F85" s="9">
        <f t="shared" si="15"/>
        <v>0</v>
      </c>
      <c r="G85" s="9">
        <f t="shared" si="15"/>
        <v>0</v>
      </c>
      <c r="H85" s="9">
        <f t="shared" si="15"/>
        <v>3000</v>
      </c>
      <c r="I85" s="9">
        <f t="shared" si="15"/>
        <v>6000</v>
      </c>
      <c r="J85" s="9">
        <f t="shared" si="15"/>
        <v>12000</v>
      </c>
      <c r="K85" s="9">
        <f t="shared" si="15"/>
        <v>19000</v>
      </c>
      <c r="L85" s="9">
        <f t="shared" si="15"/>
        <v>32400</v>
      </c>
      <c r="M85" s="9">
        <f t="shared" si="15"/>
        <v>45600</v>
      </c>
      <c r="N85" s="9">
        <f t="shared" si="15"/>
        <v>60000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7" t="s">
        <v>210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9" t="s">
        <v>211</v>
      </c>
      <c r="B88" s="2" t="s">
        <v>212</v>
      </c>
      <c r="C88" s="9">
        <f t="shared" ref="C88:N88" si="16">C74+C80+C85</f>
        <v>30000</v>
      </c>
      <c r="D88" s="9">
        <f t="shared" si="16"/>
        <v>45000</v>
      </c>
      <c r="E88" s="9">
        <f t="shared" si="16"/>
        <v>56000</v>
      </c>
      <c r="F88" s="9">
        <f t="shared" si="16"/>
        <v>52500</v>
      </c>
      <c r="G88" s="9">
        <f t="shared" si="16"/>
        <v>59000</v>
      </c>
      <c r="H88" s="9">
        <f t="shared" si="16"/>
        <v>72500</v>
      </c>
      <c r="I88" s="9">
        <f t="shared" si="16"/>
        <v>84000</v>
      </c>
      <c r="J88" s="9">
        <f t="shared" si="16"/>
        <v>88500</v>
      </c>
      <c r="K88" s="9">
        <f t="shared" si="16"/>
        <v>95500</v>
      </c>
      <c r="L88" s="9">
        <f t="shared" si="16"/>
        <v>108900</v>
      </c>
      <c r="M88" s="9">
        <f t="shared" si="16"/>
        <v>122100</v>
      </c>
      <c r="N88" s="9">
        <f t="shared" si="16"/>
        <v>136500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8" t="s">
        <v>213</v>
      </c>
      <c r="B89" s="12" t="s">
        <v>214</v>
      </c>
      <c r="C89" s="9">
        <f>C88*'Input Parameters'!$B$12</f>
        <v>18000</v>
      </c>
      <c r="D89" s="9">
        <f>D88*'Input Parameters'!$B$12</f>
        <v>27000</v>
      </c>
      <c r="E89" s="9">
        <f>E88*'Input Parameters'!$B$12</f>
        <v>33600</v>
      </c>
      <c r="F89" s="9">
        <f>F88*'Input Parameters'!$B$12</f>
        <v>31500</v>
      </c>
      <c r="G89" s="9">
        <f>G88*'Input Parameters'!$B$12</f>
        <v>35400</v>
      </c>
      <c r="H89" s="9">
        <f>H88*'Input Parameters'!$B$12</f>
        <v>43500</v>
      </c>
      <c r="I89" s="9">
        <f>I88*'Input Parameters'!$B$12</f>
        <v>50400</v>
      </c>
      <c r="J89" s="9">
        <f>J88*'Input Parameters'!$B$12</f>
        <v>53100</v>
      </c>
      <c r="K89" s="9">
        <f>K88*'Input Parameters'!$B$12</f>
        <v>57300</v>
      </c>
      <c r="L89" s="9">
        <f>L88*'Input Parameters'!$B$12</f>
        <v>65340</v>
      </c>
      <c r="M89" s="9">
        <f>M88*'Input Parameters'!$B$12</f>
        <v>73260</v>
      </c>
      <c r="N89" s="9">
        <f>N88*'Input Parameters'!$B$12</f>
        <v>81900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0" t="s">
        <v>215</v>
      </c>
      <c r="B91" s="2" t="s">
        <v>216</v>
      </c>
      <c r="C91" s="9">
        <f>IF(C77&gt;='Input Parameters'!$B$35,'Input Parameters'!$B$32+'Input Parameters'!$B$34,IF(C77&gt;='Input Parameters'!$B$33,'Input Parameters'!$B$32,IF(C77&gt;=1,'Input Parameters'!$B$36,0)))</f>
        <v>3000</v>
      </c>
      <c r="D91" s="9">
        <f>IF(D77&gt;='Input Parameters'!$B$35,'Input Parameters'!$B$32+'Input Parameters'!$B$34,IF(D77&gt;='Input Parameters'!$B$33,'Input Parameters'!$B$32,IF(D77&gt;=1,'Input Parameters'!$B$36,0)))</f>
        <v>3000</v>
      </c>
      <c r="E91" s="9">
        <f>IF(E77&gt;='Input Parameters'!$B$35,'Input Parameters'!$B$32+'Input Parameters'!$B$34,IF(E77&gt;='Input Parameters'!$B$33,'Input Parameters'!$B$32,IF(E77&gt;=1,'Input Parameters'!$B$36,0)))</f>
        <v>3000</v>
      </c>
      <c r="F91" s="9">
        <f>IF(F77&gt;='Input Parameters'!$B$35,'Input Parameters'!$B$32+'Input Parameters'!$B$34,IF(F77&gt;='Input Parameters'!$B$33,'Input Parameters'!$B$32,IF(F77&gt;=1,'Input Parameters'!$B$36,0)))</f>
        <v>3000</v>
      </c>
      <c r="G91" s="9">
        <f>IF(G77&gt;='Input Parameters'!$B$35,'Input Parameters'!$B$32+'Input Parameters'!$B$34,IF(G77&gt;='Input Parameters'!$B$33,'Input Parameters'!$B$32,IF(G77&gt;=1,'Input Parameters'!$B$36,0)))</f>
        <v>8000</v>
      </c>
      <c r="H91" s="9">
        <f>IF(H77&gt;='Input Parameters'!$B$35,'Input Parameters'!$B$32+'Input Parameters'!$B$34,IF(H77&gt;='Input Parameters'!$B$33,'Input Parameters'!$B$32,IF(H77&gt;=1,'Input Parameters'!$B$36,0)))</f>
        <v>8000</v>
      </c>
      <c r="I91" s="9">
        <f>IF(I77&gt;='Input Parameters'!$B$35,'Input Parameters'!$B$32+'Input Parameters'!$B$34,IF(I77&gt;='Input Parameters'!$B$33,'Input Parameters'!$B$32,IF(I77&gt;=1,'Input Parameters'!$B$36,0)))</f>
        <v>8000</v>
      </c>
      <c r="J91" s="9">
        <f>IF(J77&gt;='Input Parameters'!$B$35,'Input Parameters'!$B$32+'Input Parameters'!$B$34,IF(J77&gt;='Input Parameters'!$B$33,'Input Parameters'!$B$32,IF(J77&gt;=1,'Input Parameters'!$B$36,0)))</f>
        <v>8000</v>
      </c>
      <c r="K91" s="9">
        <f>IF(K77&gt;='Input Parameters'!$B$35,'Input Parameters'!$B$32+'Input Parameters'!$B$34,IF(K77&gt;='Input Parameters'!$B$33,'Input Parameters'!$B$32,IF(K77&gt;=1,'Input Parameters'!$B$36,0)))</f>
        <v>8000</v>
      </c>
      <c r="L91" s="9">
        <f>IF(L77&gt;='Input Parameters'!$B$35,'Input Parameters'!$B$32+'Input Parameters'!$B$34,IF(L77&gt;='Input Parameters'!$B$33,'Input Parameters'!$B$32,IF(L77&gt;=1,'Input Parameters'!$B$36,0)))</f>
        <v>8000</v>
      </c>
      <c r="M91" s="9">
        <f>IF(M77&gt;='Input Parameters'!$B$35,'Input Parameters'!$B$32+'Input Parameters'!$B$34,IF(M77&gt;='Input Parameters'!$B$33,'Input Parameters'!$B$32,IF(M77&gt;=1,'Input Parameters'!$B$36,0)))</f>
        <v>8000</v>
      </c>
      <c r="N91" s="9">
        <f>IF(N77&gt;='Input Parameters'!$B$35,'Input Parameters'!$B$32+'Input Parameters'!$B$34,IF(N77&gt;='Input Parameters'!$B$33,'Input Parameters'!$B$32,IF(N77&gt;=1,'Input Parameters'!$B$36,0)))</f>
        <v>8000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1" t="s">
        <v>217</v>
      </c>
      <c r="B92" s="12" t="s">
        <v>218</v>
      </c>
      <c r="C92" s="9">
        <f>sum(C80,C85)*'Input Parameters'!$B$37</f>
        <v>500</v>
      </c>
      <c r="D92" s="9">
        <f>sum(D80,D85)*'Input Parameters'!$B$37</f>
        <v>750</v>
      </c>
      <c r="E92" s="9">
        <f>sum(E80,E85)*'Input Parameters'!$B$37</f>
        <v>1300</v>
      </c>
      <c r="F92" s="9">
        <f>sum(F80,F85)*'Input Parameters'!$B$37</f>
        <v>1625</v>
      </c>
      <c r="G92" s="9">
        <f>sum(G80,G85)*'Input Parameters'!$B$37</f>
        <v>1950</v>
      </c>
      <c r="H92" s="9">
        <f>sum(H80,H85)*'Input Parameters'!$B$37</f>
        <v>3125</v>
      </c>
      <c r="I92" s="9">
        <f>sum(I80,I85)*'Input Parameters'!$B$37</f>
        <v>3700</v>
      </c>
      <c r="J92" s="9">
        <f>sum(J80,J85)*'Input Parameters'!$B$37</f>
        <v>4425</v>
      </c>
      <c r="K92" s="9">
        <f>sum(K80,K85)*'Input Parameters'!$B$37</f>
        <v>4775</v>
      </c>
      <c r="L92" s="9">
        <f>sum(L80,L85)*'Input Parameters'!$B$37</f>
        <v>5445</v>
      </c>
      <c r="M92" s="9">
        <f>sum(M80,M85)*'Input Parameters'!$B$37</f>
        <v>6105</v>
      </c>
      <c r="N92" s="9">
        <f>sum(N80,N85)*'Input Parameters'!$B$37</f>
        <v>6825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0" t="s">
        <v>219</v>
      </c>
      <c r="B93" s="12" t="s">
        <v>220</v>
      </c>
      <c r="C93" s="9"/>
      <c r="D93" s="9"/>
      <c r="E93" s="9"/>
      <c r="F93" s="9"/>
      <c r="G93" s="23"/>
      <c r="H93" s="23">
        <v>15000.0</v>
      </c>
      <c r="I93" s="23">
        <v>15000.0</v>
      </c>
      <c r="J93" s="23">
        <v>2500.0</v>
      </c>
      <c r="K93" s="23">
        <v>2500.0</v>
      </c>
      <c r="L93" s="23">
        <v>2500.0</v>
      </c>
      <c r="M93" s="23">
        <v>2500.0</v>
      </c>
      <c r="N93" s="23">
        <v>2500.0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0" t="s">
        <v>221</v>
      </c>
      <c r="B94" s="12" t="s">
        <v>222</v>
      </c>
      <c r="C94" s="9"/>
      <c r="D94" s="9"/>
      <c r="E94" s="9"/>
      <c r="F94" s="9"/>
      <c r="G94" s="23"/>
      <c r="H94" s="23"/>
      <c r="I94" s="23">
        <f>'Sales Pipeline'!I89*'Input Parameters'!$B$38</f>
        <v>2000</v>
      </c>
      <c r="J94" s="23">
        <f>'Sales Pipeline'!J89*'Input Parameters'!$B$38</f>
        <v>4000</v>
      </c>
      <c r="K94" s="23">
        <f>'Sales Pipeline'!K89*'Input Parameters'!$B$38</f>
        <v>5000</v>
      </c>
      <c r="L94" s="23">
        <f>'Sales Pipeline'!L89*'Input Parameters'!$B$38</f>
        <v>5500</v>
      </c>
      <c r="M94" s="23">
        <f>'Sales Pipeline'!M89*'Input Parameters'!$B$38</f>
        <v>7500</v>
      </c>
      <c r="N94" s="23">
        <f>'Sales Pipeline'!N89*'Input Parameters'!$B$38</f>
        <v>8500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0" t="s">
        <v>223</v>
      </c>
      <c r="B95" s="12" t="s">
        <v>224</v>
      </c>
      <c r="C95" s="9">
        <f>(C85*'Input Parameters'!$B$39)+((C80+C74)*0.01)</f>
        <v>300</v>
      </c>
      <c r="D95" s="9">
        <f>(D85*'Input Parameters'!$B$39)+((D80+D74)*0.01)</f>
        <v>450</v>
      </c>
      <c r="E95" s="9">
        <f>(E85*'Input Parameters'!$B$39)+((E80+E74)*0.01)</f>
        <v>560</v>
      </c>
      <c r="F95" s="9">
        <f>(F85*'Input Parameters'!$B$39)+((F80+F74)*0.01)</f>
        <v>525</v>
      </c>
      <c r="G95" s="9">
        <f>(G85*'Input Parameters'!$B$39)+((G80+G74)*0.01)</f>
        <v>590</v>
      </c>
      <c r="H95" s="9">
        <f>(H85*'Input Parameters'!$B$39)+((H80+H74)*0.01)</f>
        <v>782</v>
      </c>
      <c r="I95" s="9">
        <f>(I85*'Input Parameters'!$B$39)+((I80+I74)*0.01)</f>
        <v>954</v>
      </c>
      <c r="J95" s="9">
        <f>(J85*'Input Parameters'!$B$39)+((J80+J74)*0.01)</f>
        <v>1113</v>
      </c>
      <c r="K95" s="9">
        <f>(K85*'Input Parameters'!$B$39)+((K80+K74)*0.01)</f>
        <v>1316</v>
      </c>
      <c r="L95" s="9">
        <f>(L85*'Input Parameters'!$B$39)+((L80+L74)*0.01)</f>
        <v>1704.6</v>
      </c>
      <c r="M95" s="9">
        <f>(M85*'Input Parameters'!$B$39)+((M80+M74)*0.01)</f>
        <v>2087.4</v>
      </c>
      <c r="N95" s="9">
        <f>(N85*'Input Parameters'!$B$39)+((N80+N74)*0.01)</f>
        <v>2505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0" t="s">
        <v>225</v>
      </c>
      <c r="B96" s="12" t="s">
        <v>226</v>
      </c>
      <c r="C96" s="9">
        <f>sum('Input Parameters'!$B$40:$B$42)</f>
        <v>550</v>
      </c>
      <c r="D96" s="9">
        <f>sum('Input Parameters'!$B$40:$B$42)</f>
        <v>550</v>
      </c>
      <c r="E96" s="9">
        <f>sum('Input Parameters'!$B$40:$B$42)</f>
        <v>550</v>
      </c>
      <c r="F96" s="9">
        <f>sum('Input Parameters'!$B$40:$B$42)</f>
        <v>550</v>
      </c>
      <c r="G96" s="9">
        <f>sum('Input Parameters'!$B$40:$B$42)</f>
        <v>550</v>
      </c>
      <c r="H96" s="9">
        <f>sum('Input Parameters'!$B$40:$B$42)</f>
        <v>550</v>
      </c>
      <c r="I96" s="9">
        <f>sum('Input Parameters'!$B$40:$B$42)</f>
        <v>550</v>
      </c>
      <c r="J96" s="9">
        <f>sum('Input Parameters'!$B$40:$B$42)</f>
        <v>550</v>
      </c>
      <c r="K96" s="9">
        <f>sum('Input Parameters'!$B$40:$B$42)</f>
        <v>550</v>
      </c>
      <c r="L96" s="9">
        <f>sum('Input Parameters'!$B$40:$B$42)</f>
        <v>550</v>
      </c>
      <c r="M96" s="9">
        <f>sum('Input Parameters'!$B$40:$B$42)</f>
        <v>550</v>
      </c>
      <c r="N96" s="9">
        <f>sum('Input Parameters'!$B$40:$B$42)</f>
        <v>550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2" t="s">
        <v>227</v>
      </c>
      <c r="B97" s="2" t="s">
        <v>228</v>
      </c>
      <c r="C97" s="9">
        <f t="shared" ref="C97:N97" si="17">sum(C91:C96)</f>
        <v>4350</v>
      </c>
      <c r="D97" s="9">
        <f t="shared" si="17"/>
        <v>4750</v>
      </c>
      <c r="E97" s="9">
        <f t="shared" si="17"/>
        <v>5410</v>
      </c>
      <c r="F97" s="9">
        <f t="shared" si="17"/>
        <v>5700</v>
      </c>
      <c r="G97" s="9">
        <f t="shared" si="17"/>
        <v>11090</v>
      </c>
      <c r="H97" s="9">
        <f t="shared" si="17"/>
        <v>27457</v>
      </c>
      <c r="I97" s="9">
        <f t="shared" si="17"/>
        <v>30204</v>
      </c>
      <c r="J97" s="9">
        <f t="shared" si="17"/>
        <v>20588</v>
      </c>
      <c r="K97" s="9">
        <f t="shared" si="17"/>
        <v>22141</v>
      </c>
      <c r="L97" s="9">
        <f t="shared" si="17"/>
        <v>23699.6</v>
      </c>
      <c r="M97" s="9">
        <f t="shared" si="17"/>
        <v>26742.4</v>
      </c>
      <c r="N97" s="9">
        <f t="shared" si="17"/>
        <v>28880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3" t="s">
        <v>229</v>
      </c>
      <c r="B98" s="2"/>
      <c r="C98" s="44">
        <f t="shared" ref="C98:N98" si="18">C89-C97</f>
        <v>13650</v>
      </c>
      <c r="D98" s="44">
        <f t="shared" si="18"/>
        <v>22250</v>
      </c>
      <c r="E98" s="44">
        <f t="shared" si="18"/>
        <v>28190</v>
      </c>
      <c r="F98" s="44">
        <f t="shared" si="18"/>
        <v>25800</v>
      </c>
      <c r="G98" s="44">
        <f t="shared" si="18"/>
        <v>24310</v>
      </c>
      <c r="H98" s="44">
        <f t="shared" si="18"/>
        <v>16043</v>
      </c>
      <c r="I98" s="44">
        <f t="shared" si="18"/>
        <v>20196</v>
      </c>
      <c r="J98" s="44">
        <f t="shared" si="18"/>
        <v>32512</v>
      </c>
      <c r="K98" s="44">
        <f t="shared" si="18"/>
        <v>35159</v>
      </c>
      <c r="L98" s="44">
        <f t="shared" si="18"/>
        <v>41640.4</v>
      </c>
      <c r="M98" s="44">
        <f t="shared" si="18"/>
        <v>46517.6</v>
      </c>
      <c r="N98" s="44">
        <f t="shared" si="18"/>
        <v>53020</v>
      </c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5.0"/>
    <col customWidth="1" min="3" max="14" width="12.0"/>
  </cols>
  <sheetData>
    <row r="1" ht="19.5" customHeight="1">
      <c r="A1" s="21" t="s">
        <v>233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 t="s">
        <v>234</v>
      </c>
      <c r="B3" s="2" t="s">
        <v>235</v>
      </c>
      <c r="C3" s="27" t="s">
        <v>123</v>
      </c>
      <c r="D3" s="27" t="s">
        <v>124</v>
      </c>
      <c r="E3" s="27" t="s">
        <v>125</v>
      </c>
      <c r="F3" s="27" t="s">
        <v>126</v>
      </c>
      <c r="G3" s="27" t="s">
        <v>127</v>
      </c>
      <c r="H3" s="27" t="s">
        <v>128</v>
      </c>
      <c r="I3" s="27" t="s">
        <v>129</v>
      </c>
      <c r="J3" s="27" t="s">
        <v>130</v>
      </c>
      <c r="K3" s="27" t="s">
        <v>131</v>
      </c>
      <c r="L3" s="27" t="s">
        <v>132</v>
      </c>
      <c r="M3" s="27" t="s">
        <v>133</v>
      </c>
      <c r="N3" s="27" t="s">
        <v>134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7.25" customHeight="1">
      <c r="A5" s="36" t="s">
        <v>236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46" t="s">
        <v>237</v>
      </c>
      <c r="B7" s="2" t="s">
        <v>238</v>
      </c>
      <c r="C7" s="9">
        <f>'Input Parameters'!$B$5</f>
        <v>108000</v>
      </c>
      <c r="D7" s="9">
        <f t="shared" ref="D7:N7" si="1">C11</f>
        <v>91715</v>
      </c>
      <c r="E7" s="9">
        <f t="shared" si="1"/>
        <v>75430</v>
      </c>
      <c r="F7" s="9">
        <f t="shared" si="1"/>
        <v>59145</v>
      </c>
      <c r="G7" s="9">
        <f t="shared" si="1"/>
        <v>42860</v>
      </c>
      <c r="H7" s="9">
        <f t="shared" si="1"/>
        <v>26575</v>
      </c>
      <c r="I7" s="9">
        <f t="shared" si="1"/>
        <v>10290</v>
      </c>
      <c r="J7" s="9">
        <f t="shared" si="1"/>
        <v>-5995</v>
      </c>
      <c r="K7" s="9">
        <f t="shared" si="1"/>
        <v>-22280</v>
      </c>
      <c r="L7" s="9">
        <f t="shared" si="1"/>
        <v>-38565</v>
      </c>
      <c r="M7" s="9">
        <f t="shared" si="1"/>
        <v>-54850</v>
      </c>
      <c r="N7" s="9">
        <f t="shared" si="1"/>
        <v>-71135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239</v>
      </c>
      <c r="B8" s="2"/>
      <c r="C8" s="9">
        <f>'Input Parameters'!$B$7</f>
        <v>12015</v>
      </c>
      <c r="D8" s="9">
        <f>'Input Parameters'!$B$7</f>
        <v>12015</v>
      </c>
      <c r="E8" s="9">
        <f>'Input Parameters'!$B$7</f>
        <v>12015</v>
      </c>
      <c r="F8" s="9">
        <f>'Input Parameters'!$B$7</f>
        <v>12015</v>
      </c>
      <c r="G8" s="9">
        <f>'Input Parameters'!$B$7</f>
        <v>12015</v>
      </c>
      <c r="H8" s="9">
        <f>'Input Parameters'!$B$7</f>
        <v>12015</v>
      </c>
      <c r="I8" s="9">
        <f>'Input Parameters'!$B$7</f>
        <v>12015</v>
      </c>
      <c r="J8" s="9">
        <f>'Input Parameters'!$B$7</f>
        <v>12015</v>
      </c>
      <c r="K8" s="9">
        <f>'Input Parameters'!$B$7</f>
        <v>12015</v>
      </c>
      <c r="L8" s="9">
        <f>'Input Parameters'!$B$7</f>
        <v>12015</v>
      </c>
      <c r="M8" s="9">
        <f>'Input Parameters'!$B$7</f>
        <v>12015</v>
      </c>
      <c r="N8" s="9">
        <f>'Input Parameters'!$B$7</f>
        <v>12015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39" t="s">
        <v>240</v>
      </c>
      <c r="B9" s="2"/>
      <c r="C9" s="9">
        <f>'Input Parameters'!$B$6</f>
        <v>28300</v>
      </c>
      <c r="D9" s="9">
        <f>'Input Parameters'!$B$6</f>
        <v>28300</v>
      </c>
      <c r="E9" s="9">
        <f>'Input Parameters'!$B$6</f>
        <v>28300</v>
      </c>
      <c r="F9" s="9">
        <f>'Input Parameters'!$B$6</f>
        <v>28300</v>
      </c>
      <c r="G9" s="9">
        <f>'Input Parameters'!$B$6</f>
        <v>28300</v>
      </c>
      <c r="H9" s="9">
        <f>'Input Parameters'!$B$6</f>
        <v>28300</v>
      </c>
      <c r="I9" s="9">
        <f>'Input Parameters'!$B$6</f>
        <v>28300</v>
      </c>
      <c r="J9" s="9">
        <f>'Input Parameters'!$B$6</f>
        <v>28300</v>
      </c>
      <c r="K9" s="9">
        <f>'Input Parameters'!$B$6</f>
        <v>28300</v>
      </c>
      <c r="L9" s="9">
        <f>'Input Parameters'!$B$6</f>
        <v>28300</v>
      </c>
      <c r="M9" s="9">
        <f>'Input Parameters'!$B$6</f>
        <v>28300</v>
      </c>
      <c r="N9" s="9">
        <f>'Input Parameters'!$B$6</f>
        <v>28300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47" t="s">
        <v>241</v>
      </c>
      <c r="B10" s="2" t="s">
        <v>193</v>
      </c>
      <c r="C10" s="9">
        <f t="shared" ref="C10:N10" si="2">C8-C9</f>
        <v>-16285</v>
      </c>
      <c r="D10" s="9">
        <f t="shared" si="2"/>
        <v>-16285</v>
      </c>
      <c r="E10" s="9">
        <f t="shared" si="2"/>
        <v>-16285</v>
      </c>
      <c r="F10" s="9">
        <f t="shared" si="2"/>
        <v>-16285</v>
      </c>
      <c r="G10" s="9">
        <f t="shared" si="2"/>
        <v>-16285</v>
      </c>
      <c r="H10" s="9">
        <f t="shared" si="2"/>
        <v>-16285</v>
      </c>
      <c r="I10" s="9">
        <f t="shared" si="2"/>
        <v>-16285</v>
      </c>
      <c r="J10" s="9">
        <f t="shared" si="2"/>
        <v>-16285</v>
      </c>
      <c r="K10" s="9">
        <f t="shared" si="2"/>
        <v>-16285</v>
      </c>
      <c r="L10" s="9">
        <f t="shared" si="2"/>
        <v>-16285</v>
      </c>
      <c r="M10" s="9">
        <f t="shared" si="2"/>
        <v>-16285</v>
      </c>
      <c r="N10" s="9">
        <f t="shared" si="2"/>
        <v>-16285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48" t="s">
        <v>242</v>
      </c>
      <c r="B11" s="2" t="s">
        <v>243</v>
      </c>
      <c r="C11" s="9">
        <f t="shared" ref="C11:N11" si="3">C7+C10</f>
        <v>91715</v>
      </c>
      <c r="D11" s="9">
        <f t="shared" si="3"/>
        <v>75430</v>
      </c>
      <c r="E11" s="9">
        <f t="shared" si="3"/>
        <v>59145</v>
      </c>
      <c r="F11" s="9">
        <f t="shared" si="3"/>
        <v>42860</v>
      </c>
      <c r="G11" s="9">
        <f t="shared" si="3"/>
        <v>26575</v>
      </c>
      <c r="H11" s="9">
        <f t="shared" si="3"/>
        <v>10290</v>
      </c>
      <c r="I11" s="9">
        <f t="shared" si="3"/>
        <v>-5995</v>
      </c>
      <c r="J11" s="9">
        <f t="shared" si="3"/>
        <v>-22280</v>
      </c>
      <c r="K11" s="9">
        <f t="shared" si="3"/>
        <v>-38565</v>
      </c>
      <c r="L11" s="9">
        <f t="shared" si="3"/>
        <v>-54850</v>
      </c>
      <c r="M11" s="9">
        <f t="shared" si="3"/>
        <v>-71135</v>
      </c>
      <c r="N11" s="9">
        <f t="shared" si="3"/>
        <v>-87420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7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49" t="s">
        <v>244</v>
      </c>
      <c r="B14" s="9" t="str">
        <f t="shared" ref="B14:N14" si="4">A21</f>
        <v/>
      </c>
      <c r="C14" s="9" t="str">
        <f t="shared" si="4"/>
        <v/>
      </c>
      <c r="D14" s="9" t="str">
        <f t="shared" si="4"/>
        <v/>
      </c>
      <c r="E14" s="9" t="str">
        <f t="shared" si="4"/>
        <v/>
      </c>
      <c r="F14" s="9" t="str">
        <f t="shared" si="4"/>
        <v/>
      </c>
      <c r="G14" s="9" t="str">
        <f t="shared" si="4"/>
        <v/>
      </c>
      <c r="H14" s="9" t="str">
        <f t="shared" si="4"/>
        <v/>
      </c>
      <c r="I14" s="9" t="str">
        <f t="shared" si="4"/>
        <v/>
      </c>
      <c r="J14" s="9" t="str">
        <f t="shared" si="4"/>
        <v/>
      </c>
      <c r="K14" s="9" t="str">
        <f t="shared" si="4"/>
        <v/>
      </c>
      <c r="L14" s="9" t="str">
        <f t="shared" si="4"/>
        <v/>
      </c>
      <c r="M14" s="9" t="str">
        <f t="shared" si="4"/>
        <v/>
      </c>
      <c r="N14" s="9" t="str">
        <f t="shared" si="4"/>
        <v/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50" t="s">
        <v>237</v>
      </c>
      <c r="B16" s="2"/>
      <c r="C16" s="9">
        <f>'Input Parameters'!$B$5</f>
        <v>108000</v>
      </c>
      <c r="D16" s="9">
        <f t="shared" ref="D16:N16" si="5">C28</f>
        <v>97065</v>
      </c>
      <c r="E16" s="9">
        <f t="shared" si="5"/>
        <v>88080</v>
      </c>
      <c r="F16" s="9">
        <f t="shared" si="5"/>
        <v>84995</v>
      </c>
      <c r="G16" s="9">
        <f t="shared" si="5"/>
        <v>82360</v>
      </c>
      <c r="H16" s="9">
        <f t="shared" si="5"/>
        <v>81345</v>
      </c>
      <c r="I16" s="9">
        <f t="shared" si="5"/>
        <v>80330</v>
      </c>
      <c r="J16" s="9">
        <f t="shared" si="5"/>
        <v>82825</v>
      </c>
      <c r="K16" s="9">
        <f t="shared" si="5"/>
        <v>85320</v>
      </c>
      <c r="L16" s="9">
        <f t="shared" si="5"/>
        <v>87815</v>
      </c>
      <c r="M16" s="9">
        <f t="shared" si="5"/>
        <v>90310</v>
      </c>
      <c r="N16" s="9">
        <f t="shared" si="5"/>
        <v>92805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51" t="s">
        <v>245</v>
      </c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39" t="s">
        <v>246</v>
      </c>
      <c r="B18" s="2"/>
      <c r="C18" s="52">
        <f>'Input Parameters'!$B$7</f>
        <v>12015</v>
      </c>
      <c r="D18" s="52">
        <f>'Input Parameters'!$B$7</f>
        <v>12015</v>
      </c>
      <c r="E18" s="52">
        <f>'Input Parameters'!$B$7</f>
        <v>12015</v>
      </c>
      <c r="F18" s="52">
        <f>'Input Parameters'!$B$7</f>
        <v>12015</v>
      </c>
      <c r="G18" s="52">
        <f>'Input Parameters'!$B$7</f>
        <v>12015</v>
      </c>
      <c r="H18" s="52">
        <f>'Input Parameters'!$B$7</f>
        <v>12015</v>
      </c>
      <c r="I18" s="52">
        <f>'Input Parameters'!$B$7</f>
        <v>12015</v>
      </c>
      <c r="J18" s="52">
        <f>'Input Parameters'!$B$7</f>
        <v>12015</v>
      </c>
      <c r="K18" s="52">
        <f>'Input Parameters'!$B$7</f>
        <v>12015</v>
      </c>
      <c r="L18" s="52">
        <f>'Input Parameters'!$B$7</f>
        <v>12015</v>
      </c>
      <c r="M18" s="52">
        <f>'Input Parameters'!$B$7</f>
        <v>12015</v>
      </c>
      <c r="N18" s="52">
        <f>'Input Parameters'!$B$7</f>
        <v>12015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53" t="s">
        <v>247</v>
      </c>
      <c r="B19" s="2"/>
      <c r="C19" s="52">
        <f>'Business Scaling'!C25</f>
        <v>6000</v>
      </c>
      <c r="D19" s="52">
        <f>'Business Scaling'!D25</f>
        <v>9000</v>
      </c>
      <c r="E19" s="52">
        <f>'Business Scaling'!E25</f>
        <v>15000</v>
      </c>
      <c r="F19" s="52">
        <f>'Business Scaling'!F25</f>
        <v>18000</v>
      </c>
      <c r="G19" s="52">
        <f>'Business Scaling'!G25</f>
        <v>19800</v>
      </c>
      <c r="H19" s="52">
        <f>'Business Scaling'!H25</f>
        <v>19800</v>
      </c>
      <c r="I19" s="52">
        <f>'Business Scaling'!I25</f>
        <v>23700</v>
      </c>
      <c r="J19" s="52">
        <f>'Business Scaling'!J25</f>
        <v>23700</v>
      </c>
      <c r="K19" s="52">
        <f>'Business Scaling'!K25</f>
        <v>23700</v>
      </c>
      <c r="L19" s="52">
        <f>'Business Scaling'!L25</f>
        <v>23700</v>
      </c>
      <c r="M19" s="52">
        <f>'Business Scaling'!M25</f>
        <v>23700</v>
      </c>
      <c r="N19" s="52">
        <f>'Business Scaling'!N25</f>
        <v>23700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39" t="s">
        <v>248</v>
      </c>
      <c r="B20" s="2"/>
      <c r="C20" s="9">
        <f t="shared" ref="C20:N20" si="6">C18+C19</f>
        <v>18015</v>
      </c>
      <c r="D20" s="9">
        <f t="shared" si="6"/>
        <v>21015</v>
      </c>
      <c r="E20" s="9">
        <f t="shared" si="6"/>
        <v>27015</v>
      </c>
      <c r="F20" s="9">
        <f t="shared" si="6"/>
        <v>30015</v>
      </c>
      <c r="G20" s="9">
        <f t="shared" si="6"/>
        <v>31815</v>
      </c>
      <c r="H20" s="9">
        <f t="shared" si="6"/>
        <v>31815</v>
      </c>
      <c r="I20" s="9">
        <f t="shared" si="6"/>
        <v>35715</v>
      </c>
      <c r="J20" s="9">
        <f t="shared" si="6"/>
        <v>35715</v>
      </c>
      <c r="K20" s="9">
        <f t="shared" si="6"/>
        <v>35715</v>
      </c>
      <c r="L20" s="9">
        <f t="shared" si="6"/>
        <v>35715</v>
      </c>
      <c r="M20" s="9">
        <f t="shared" si="6"/>
        <v>35715</v>
      </c>
      <c r="N20" s="9">
        <f t="shared" si="6"/>
        <v>35715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2" t="s">
        <v>249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4" t="s">
        <v>250</v>
      </c>
      <c r="B23" s="2"/>
      <c r="C23" s="55">
        <f>'Input Parameters'!$B$6</f>
        <v>28300</v>
      </c>
      <c r="D23" s="55">
        <f>'Input Parameters'!$B$6</f>
        <v>28300</v>
      </c>
      <c r="E23" s="55">
        <f>'Input Parameters'!$B$6</f>
        <v>28300</v>
      </c>
      <c r="F23" s="55">
        <f>'Input Parameters'!$B$6</f>
        <v>28300</v>
      </c>
      <c r="G23" s="55">
        <f>'Input Parameters'!$B$6</f>
        <v>28300</v>
      </c>
      <c r="H23" s="55">
        <f>'Input Parameters'!$B$6</f>
        <v>28300</v>
      </c>
      <c r="I23" s="55">
        <f>'Input Parameters'!$B$6</f>
        <v>28300</v>
      </c>
      <c r="J23" s="55">
        <f>'Input Parameters'!$B$6</f>
        <v>28300</v>
      </c>
      <c r="K23" s="55">
        <f>'Input Parameters'!$B$6</f>
        <v>28300</v>
      </c>
      <c r="L23" s="55">
        <f>'Input Parameters'!$B$6</f>
        <v>28300</v>
      </c>
      <c r="M23" s="55">
        <f>'Input Parameters'!$B$6</f>
        <v>28300</v>
      </c>
      <c r="N23" s="55">
        <f>'Input Parameters'!$B$6</f>
        <v>28300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4" t="s">
        <v>251</v>
      </c>
      <c r="B24" s="2"/>
      <c r="C24" s="55">
        <f>'Business Scaling'!C33</f>
        <v>650</v>
      </c>
      <c r="D24" s="55">
        <f>'Business Scaling'!D33</f>
        <v>1700</v>
      </c>
      <c r="E24" s="55">
        <f>'Business Scaling'!E33</f>
        <v>1800</v>
      </c>
      <c r="F24" s="55">
        <f>'Business Scaling'!F33</f>
        <v>4350</v>
      </c>
      <c r="G24" s="55">
        <f>'Business Scaling'!G33</f>
        <v>4530</v>
      </c>
      <c r="H24" s="55">
        <f>'Business Scaling'!H33</f>
        <v>4530</v>
      </c>
      <c r="I24" s="55">
        <f>'Business Scaling'!I33</f>
        <v>4920</v>
      </c>
      <c r="J24" s="55">
        <f>'Business Scaling'!J33</f>
        <v>4920</v>
      </c>
      <c r="K24" s="55">
        <f>'Business Scaling'!K33</f>
        <v>4920</v>
      </c>
      <c r="L24" s="55">
        <f>'Business Scaling'!L33</f>
        <v>4920</v>
      </c>
      <c r="M24" s="55">
        <f>'Business Scaling'!M33</f>
        <v>4920</v>
      </c>
      <c r="N24" s="55">
        <f>'Business Scaling'!N33</f>
        <v>4920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2" t="s">
        <v>252</v>
      </c>
      <c r="B25" s="2"/>
      <c r="C25" s="9">
        <f t="shared" ref="C25:N25" si="7">C23+C24</f>
        <v>28950</v>
      </c>
      <c r="D25" s="9">
        <f t="shared" si="7"/>
        <v>30000</v>
      </c>
      <c r="E25" s="9">
        <f t="shared" si="7"/>
        <v>30100</v>
      </c>
      <c r="F25" s="9">
        <f t="shared" si="7"/>
        <v>32650</v>
      </c>
      <c r="G25" s="9">
        <f t="shared" si="7"/>
        <v>32830</v>
      </c>
      <c r="H25" s="9">
        <f t="shared" si="7"/>
        <v>32830</v>
      </c>
      <c r="I25" s="9">
        <f t="shared" si="7"/>
        <v>33220</v>
      </c>
      <c r="J25" s="9">
        <f t="shared" si="7"/>
        <v>33220</v>
      </c>
      <c r="K25" s="9">
        <f t="shared" si="7"/>
        <v>33220</v>
      </c>
      <c r="L25" s="9">
        <f t="shared" si="7"/>
        <v>33220</v>
      </c>
      <c r="M25" s="9">
        <f t="shared" si="7"/>
        <v>33220</v>
      </c>
      <c r="N25" s="9">
        <f t="shared" si="7"/>
        <v>33220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6" t="s">
        <v>241</v>
      </c>
      <c r="B27" s="2"/>
      <c r="C27" s="9">
        <f t="shared" ref="C27:N27" si="8">C20-C25</f>
        <v>-10935</v>
      </c>
      <c r="D27" s="9">
        <f t="shared" si="8"/>
        <v>-8985</v>
      </c>
      <c r="E27" s="9">
        <f t="shared" si="8"/>
        <v>-3085</v>
      </c>
      <c r="F27" s="9">
        <f t="shared" si="8"/>
        <v>-2635</v>
      </c>
      <c r="G27" s="9">
        <f t="shared" si="8"/>
        <v>-1015</v>
      </c>
      <c r="H27" s="9">
        <f t="shared" si="8"/>
        <v>-1015</v>
      </c>
      <c r="I27" s="9">
        <f t="shared" si="8"/>
        <v>2495</v>
      </c>
      <c r="J27" s="9">
        <f t="shared" si="8"/>
        <v>2495</v>
      </c>
      <c r="K27" s="9">
        <f t="shared" si="8"/>
        <v>2495</v>
      </c>
      <c r="L27" s="9">
        <f t="shared" si="8"/>
        <v>2495</v>
      </c>
      <c r="M27" s="9">
        <f t="shared" si="8"/>
        <v>2495</v>
      </c>
      <c r="N27" s="9">
        <f t="shared" si="8"/>
        <v>2495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0" t="s">
        <v>242</v>
      </c>
      <c r="B28" s="2"/>
      <c r="C28" s="9">
        <f t="shared" ref="C28:N28" si="9">C16+C27</f>
        <v>97065</v>
      </c>
      <c r="D28" s="9">
        <f t="shared" si="9"/>
        <v>88080</v>
      </c>
      <c r="E28" s="9">
        <f t="shared" si="9"/>
        <v>84995</v>
      </c>
      <c r="F28" s="9">
        <f t="shared" si="9"/>
        <v>82360</v>
      </c>
      <c r="G28" s="9">
        <f t="shared" si="9"/>
        <v>81345</v>
      </c>
      <c r="H28" s="9">
        <f t="shared" si="9"/>
        <v>80330</v>
      </c>
      <c r="I28" s="9">
        <f t="shared" si="9"/>
        <v>82825</v>
      </c>
      <c r="J28" s="9">
        <f t="shared" si="9"/>
        <v>85320</v>
      </c>
      <c r="K28" s="9">
        <f t="shared" si="9"/>
        <v>87815</v>
      </c>
      <c r="L28" s="9">
        <f t="shared" si="9"/>
        <v>90310</v>
      </c>
      <c r="M28" s="9">
        <f t="shared" si="9"/>
        <v>92805</v>
      </c>
      <c r="N28" s="9">
        <f t="shared" si="9"/>
        <v>95300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9" t="s">
        <v>253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0" t="s">
        <v>237</v>
      </c>
      <c r="B33" s="2"/>
      <c r="C33" s="9">
        <f>'Input Parameters'!$B$5</f>
        <v>108000</v>
      </c>
      <c r="D33" s="9">
        <f t="shared" ref="D33:N33" si="10">C45</f>
        <v>99015</v>
      </c>
      <c r="E33" s="9">
        <f t="shared" si="10"/>
        <v>96380</v>
      </c>
      <c r="F33" s="9">
        <f t="shared" si="10"/>
        <v>95365</v>
      </c>
      <c r="G33" s="9">
        <f t="shared" si="10"/>
        <v>103760</v>
      </c>
      <c r="H33" s="9">
        <f t="shared" si="10"/>
        <v>112155</v>
      </c>
      <c r="I33" s="9">
        <f t="shared" si="10"/>
        <v>122480</v>
      </c>
      <c r="J33" s="9">
        <f t="shared" si="10"/>
        <v>117805</v>
      </c>
      <c r="K33" s="9">
        <f t="shared" si="10"/>
        <v>117720</v>
      </c>
      <c r="L33" s="9">
        <f t="shared" si="10"/>
        <v>131135</v>
      </c>
      <c r="M33" s="9">
        <f t="shared" si="10"/>
        <v>137303</v>
      </c>
      <c r="N33" s="9">
        <f t="shared" si="10"/>
        <v>145013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1" t="s">
        <v>245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246</v>
      </c>
      <c r="B35" s="2"/>
      <c r="C35" s="52">
        <f>'Input Parameters'!$B$7</f>
        <v>12015</v>
      </c>
      <c r="D35" s="52">
        <f>'Input Parameters'!$B$7</f>
        <v>12015</v>
      </c>
      <c r="E35" s="52">
        <f>'Input Parameters'!$B$7</f>
        <v>12015</v>
      </c>
      <c r="F35" s="52">
        <f>'Input Parameters'!$B$7</f>
        <v>12015</v>
      </c>
      <c r="G35" s="52">
        <f>'Input Parameters'!$B$7</f>
        <v>12015</v>
      </c>
      <c r="H35" s="52">
        <f>'Input Parameters'!$B$7</f>
        <v>12015</v>
      </c>
      <c r="I35" s="52">
        <f>'Input Parameters'!$B$7</f>
        <v>12015</v>
      </c>
      <c r="J35" s="52">
        <f>'Input Parameters'!$B$7</f>
        <v>12015</v>
      </c>
      <c r="K35" s="52">
        <f>'Input Parameters'!$B$7</f>
        <v>12015</v>
      </c>
      <c r="L35" s="52">
        <f>'Input Parameters'!$B$7</f>
        <v>12015</v>
      </c>
      <c r="M35" s="52">
        <f>'Input Parameters'!$B$7</f>
        <v>12015</v>
      </c>
      <c r="N35" s="52">
        <f>'Input Parameters'!$B$7</f>
        <v>12015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3" t="s">
        <v>247</v>
      </c>
      <c r="B36" s="2"/>
      <c r="C36" s="52">
        <f>'Business Scaling'!C57</f>
        <v>9000</v>
      </c>
      <c r="D36" s="52">
        <f>'Business Scaling'!D57</f>
        <v>18000</v>
      </c>
      <c r="E36" s="52">
        <f>'Business Scaling'!E57</f>
        <v>19800</v>
      </c>
      <c r="F36" s="52">
        <f>'Business Scaling'!F57</f>
        <v>29700</v>
      </c>
      <c r="G36" s="52">
        <f>'Business Scaling'!G57</f>
        <v>29700</v>
      </c>
      <c r="H36" s="52">
        <f>'Business Scaling'!H57</f>
        <v>32400</v>
      </c>
      <c r="I36" s="52">
        <f>'Business Scaling'!I57</f>
        <v>32400</v>
      </c>
      <c r="J36" s="52">
        <f>'Business Scaling'!J57</f>
        <v>37500</v>
      </c>
      <c r="K36" s="52">
        <f>'Business Scaling'!K57</f>
        <v>37500</v>
      </c>
      <c r="L36" s="52">
        <f>'Business Scaling'!L57</f>
        <v>38400</v>
      </c>
      <c r="M36" s="52">
        <f>'Business Scaling'!M57</f>
        <v>39600</v>
      </c>
      <c r="N36" s="52">
        <f>'Business Scaling'!N57</f>
        <v>42600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9" t="s">
        <v>248</v>
      </c>
      <c r="B37" s="2"/>
      <c r="C37" s="9">
        <f t="shared" ref="C37:N37" si="11">C35+C36</f>
        <v>21015</v>
      </c>
      <c r="D37" s="9">
        <f t="shared" si="11"/>
        <v>30015</v>
      </c>
      <c r="E37" s="9">
        <f t="shared" si="11"/>
        <v>31815</v>
      </c>
      <c r="F37" s="9">
        <f t="shared" si="11"/>
        <v>41715</v>
      </c>
      <c r="G37" s="9">
        <f t="shared" si="11"/>
        <v>41715</v>
      </c>
      <c r="H37" s="9">
        <f t="shared" si="11"/>
        <v>44415</v>
      </c>
      <c r="I37" s="9">
        <f t="shared" si="11"/>
        <v>44415</v>
      </c>
      <c r="J37" s="9">
        <f t="shared" si="11"/>
        <v>49515</v>
      </c>
      <c r="K37" s="9">
        <f t="shared" si="11"/>
        <v>49515</v>
      </c>
      <c r="L37" s="9">
        <f t="shared" si="11"/>
        <v>50415</v>
      </c>
      <c r="M37" s="9">
        <f t="shared" si="11"/>
        <v>51615</v>
      </c>
      <c r="N37" s="9">
        <f t="shared" si="11"/>
        <v>54615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2" t="s">
        <v>249</v>
      </c>
      <c r="B39" s="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4" t="s">
        <v>250</v>
      </c>
      <c r="B40" s="2"/>
      <c r="C40" s="55">
        <f>'Input Parameters'!$B$6</f>
        <v>28300</v>
      </c>
      <c r="D40" s="55">
        <f>'Input Parameters'!$B$6</f>
        <v>28300</v>
      </c>
      <c r="E40" s="55">
        <f>'Input Parameters'!$B$6</f>
        <v>28300</v>
      </c>
      <c r="F40" s="55">
        <f>'Input Parameters'!$B$6</f>
        <v>28300</v>
      </c>
      <c r="G40" s="55">
        <f>'Input Parameters'!$B$6</f>
        <v>28300</v>
      </c>
      <c r="H40" s="55">
        <f>'Input Parameters'!$B$6</f>
        <v>28300</v>
      </c>
      <c r="I40" s="55">
        <f>'Input Parameters'!$B$6</f>
        <v>28300</v>
      </c>
      <c r="J40" s="55">
        <f>'Input Parameters'!$B$6</f>
        <v>28300</v>
      </c>
      <c r="K40" s="55">
        <f>'Input Parameters'!$B$6</f>
        <v>28300</v>
      </c>
      <c r="L40" s="55">
        <f>'Input Parameters'!$B$6</f>
        <v>28300</v>
      </c>
      <c r="M40" s="55">
        <f>'Input Parameters'!$B$6</f>
        <v>28300</v>
      </c>
      <c r="N40" s="55">
        <f>'Input Parameters'!$B$6</f>
        <v>28300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4" t="s">
        <v>251</v>
      </c>
      <c r="B41" s="2"/>
      <c r="C41" s="55">
        <f>'Business Scaling'!C65</f>
        <v>1700</v>
      </c>
      <c r="D41" s="55">
        <f>'Business Scaling'!D65</f>
        <v>4350</v>
      </c>
      <c r="E41" s="55">
        <f>'Business Scaling'!E65</f>
        <v>4530</v>
      </c>
      <c r="F41" s="55">
        <f>'Business Scaling'!F65</f>
        <v>5020</v>
      </c>
      <c r="G41" s="55">
        <f>'Business Scaling'!G65</f>
        <v>5020</v>
      </c>
      <c r="H41" s="55">
        <f>'Business Scaling'!H65</f>
        <v>5790</v>
      </c>
      <c r="I41" s="55">
        <f>'Business Scaling'!I65</f>
        <v>20790</v>
      </c>
      <c r="J41" s="55">
        <f>'Business Scaling'!J65</f>
        <v>21300</v>
      </c>
      <c r="K41" s="55">
        <f>'Business Scaling'!K65</f>
        <v>7800</v>
      </c>
      <c r="L41" s="55">
        <f>'Business Scaling'!L65</f>
        <v>15947</v>
      </c>
      <c r="M41" s="55">
        <f>'Business Scaling'!M65</f>
        <v>15605</v>
      </c>
      <c r="N41" s="55">
        <f>'Business Scaling'!N65</f>
        <v>17500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2" t="s">
        <v>252</v>
      </c>
      <c r="B42" s="2"/>
      <c r="C42" s="9">
        <f t="shared" ref="C42:N42" si="12">C40+C41</f>
        <v>30000</v>
      </c>
      <c r="D42" s="9">
        <f t="shared" si="12"/>
        <v>32650</v>
      </c>
      <c r="E42" s="9">
        <f t="shared" si="12"/>
        <v>32830</v>
      </c>
      <c r="F42" s="9">
        <f t="shared" si="12"/>
        <v>33320</v>
      </c>
      <c r="G42" s="9">
        <f t="shared" si="12"/>
        <v>33320</v>
      </c>
      <c r="H42" s="9">
        <f t="shared" si="12"/>
        <v>34090</v>
      </c>
      <c r="I42" s="9">
        <f t="shared" si="12"/>
        <v>49090</v>
      </c>
      <c r="J42" s="9">
        <f t="shared" si="12"/>
        <v>49600</v>
      </c>
      <c r="K42" s="9">
        <f t="shared" si="12"/>
        <v>36100</v>
      </c>
      <c r="L42" s="9">
        <f t="shared" si="12"/>
        <v>44247</v>
      </c>
      <c r="M42" s="9">
        <f t="shared" si="12"/>
        <v>43905</v>
      </c>
      <c r="N42" s="9">
        <f t="shared" si="12"/>
        <v>45800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6" t="s">
        <v>241</v>
      </c>
      <c r="B44" s="2"/>
      <c r="C44" s="9">
        <f t="shared" ref="C44:N44" si="13">C37-C42</f>
        <v>-8985</v>
      </c>
      <c r="D44" s="9">
        <f t="shared" si="13"/>
        <v>-2635</v>
      </c>
      <c r="E44" s="9">
        <f t="shared" si="13"/>
        <v>-1015</v>
      </c>
      <c r="F44" s="9">
        <f t="shared" si="13"/>
        <v>8395</v>
      </c>
      <c r="G44" s="9">
        <f t="shared" si="13"/>
        <v>8395</v>
      </c>
      <c r="H44" s="9">
        <f t="shared" si="13"/>
        <v>10325</v>
      </c>
      <c r="I44" s="9">
        <f t="shared" si="13"/>
        <v>-4675</v>
      </c>
      <c r="J44" s="9">
        <f t="shared" si="13"/>
        <v>-85</v>
      </c>
      <c r="K44" s="9">
        <f t="shared" si="13"/>
        <v>13415</v>
      </c>
      <c r="L44" s="9">
        <f t="shared" si="13"/>
        <v>6168</v>
      </c>
      <c r="M44" s="9">
        <f t="shared" si="13"/>
        <v>7710</v>
      </c>
      <c r="N44" s="9">
        <f t="shared" si="13"/>
        <v>8815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0" t="s">
        <v>242</v>
      </c>
      <c r="B45" s="2"/>
      <c r="C45" s="9">
        <f t="shared" ref="C45:N45" si="14">C33+C44</f>
        <v>99015</v>
      </c>
      <c r="D45" s="9">
        <f t="shared" si="14"/>
        <v>96380</v>
      </c>
      <c r="E45" s="9">
        <f t="shared" si="14"/>
        <v>95365</v>
      </c>
      <c r="F45" s="9">
        <f t="shared" si="14"/>
        <v>103760</v>
      </c>
      <c r="G45" s="9">
        <f t="shared" si="14"/>
        <v>112155</v>
      </c>
      <c r="H45" s="9">
        <f t="shared" si="14"/>
        <v>122480</v>
      </c>
      <c r="I45" s="9">
        <f t="shared" si="14"/>
        <v>117805</v>
      </c>
      <c r="J45" s="9">
        <f t="shared" si="14"/>
        <v>117720</v>
      </c>
      <c r="K45" s="9">
        <f t="shared" si="14"/>
        <v>131135</v>
      </c>
      <c r="L45" s="9">
        <f t="shared" si="14"/>
        <v>137303</v>
      </c>
      <c r="M45" s="9">
        <f t="shared" si="14"/>
        <v>145013</v>
      </c>
      <c r="N45" s="9">
        <f t="shared" si="14"/>
        <v>153828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9" t="s">
        <v>254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50" t="s">
        <v>237</v>
      </c>
      <c r="B50" s="2"/>
      <c r="C50" s="9">
        <f>'Input Parameters'!$B$5</f>
        <v>108000</v>
      </c>
      <c r="D50" s="9">
        <f t="shared" ref="D50:N50" si="15">C62</f>
        <v>105365</v>
      </c>
      <c r="E50" s="9">
        <f t="shared" si="15"/>
        <v>111330</v>
      </c>
      <c r="F50" s="9">
        <f t="shared" si="15"/>
        <v>123235</v>
      </c>
      <c r="G50" s="9">
        <f t="shared" si="15"/>
        <v>132750</v>
      </c>
      <c r="H50" s="9">
        <f t="shared" si="15"/>
        <v>140775</v>
      </c>
      <c r="I50" s="9">
        <f t="shared" si="15"/>
        <v>140533</v>
      </c>
      <c r="J50" s="9">
        <f t="shared" si="15"/>
        <v>144444</v>
      </c>
      <c r="K50" s="9">
        <f t="shared" si="15"/>
        <v>160671</v>
      </c>
      <c r="L50" s="9">
        <f t="shared" si="15"/>
        <v>179545</v>
      </c>
      <c r="M50" s="9">
        <f t="shared" si="15"/>
        <v>204900.4</v>
      </c>
      <c r="N50" s="9">
        <f t="shared" si="15"/>
        <v>235133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1" t="s">
        <v>245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9" t="s">
        <v>246</v>
      </c>
      <c r="B52" s="2"/>
      <c r="C52" s="52">
        <f>'Input Parameters'!$B$7</f>
        <v>12015</v>
      </c>
      <c r="D52" s="52">
        <f>'Input Parameters'!$B$7</f>
        <v>12015</v>
      </c>
      <c r="E52" s="52">
        <f>'Input Parameters'!$B$7</f>
        <v>12015</v>
      </c>
      <c r="F52" s="52">
        <f>'Input Parameters'!$B$7</f>
        <v>12015</v>
      </c>
      <c r="G52" s="52">
        <f>'Input Parameters'!$B$7</f>
        <v>12015</v>
      </c>
      <c r="H52" s="52">
        <f>'Input Parameters'!$B$7</f>
        <v>12015</v>
      </c>
      <c r="I52" s="52">
        <f>'Input Parameters'!$B$7</f>
        <v>12015</v>
      </c>
      <c r="J52" s="52">
        <f>'Input Parameters'!$B$7</f>
        <v>12015</v>
      </c>
      <c r="K52" s="52">
        <f>'Input Parameters'!$B$7</f>
        <v>12015</v>
      </c>
      <c r="L52" s="52">
        <f>'Input Parameters'!$B$7</f>
        <v>12015</v>
      </c>
      <c r="M52" s="52">
        <f>'Input Parameters'!$B$7</f>
        <v>12015</v>
      </c>
      <c r="N52" s="52">
        <f>'Input Parameters'!$B$7</f>
        <v>12015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53" t="s">
        <v>247</v>
      </c>
      <c r="B53" s="2"/>
      <c r="C53" s="52">
        <f>'Business Scaling'!C89</f>
        <v>18000</v>
      </c>
      <c r="D53" s="52">
        <f>'Business Scaling'!D89</f>
        <v>27000</v>
      </c>
      <c r="E53" s="52">
        <f>'Business Scaling'!E89</f>
        <v>33600</v>
      </c>
      <c r="F53" s="52">
        <f>'Business Scaling'!F89</f>
        <v>31500</v>
      </c>
      <c r="G53" s="52">
        <f>'Business Scaling'!G89</f>
        <v>35400</v>
      </c>
      <c r="H53" s="52">
        <f>'Business Scaling'!H89</f>
        <v>43500</v>
      </c>
      <c r="I53" s="52">
        <f>'Business Scaling'!I89</f>
        <v>50400</v>
      </c>
      <c r="J53" s="52">
        <f>'Business Scaling'!J89</f>
        <v>53100</v>
      </c>
      <c r="K53" s="52">
        <f>'Business Scaling'!K89</f>
        <v>57300</v>
      </c>
      <c r="L53" s="52">
        <f>'Business Scaling'!L89</f>
        <v>65340</v>
      </c>
      <c r="M53" s="52">
        <f>'Business Scaling'!M89</f>
        <v>73260</v>
      </c>
      <c r="N53" s="52">
        <f>'Business Scaling'!N89</f>
        <v>81900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9" t="s">
        <v>248</v>
      </c>
      <c r="B54" s="2"/>
      <c r="C54" s="9">
        <f t="shared" ref="C54:N54" si="16">C52+C53</f>
        <v>30015</v>
      </c>
      <c r="D54" s="9">
        <f t="shared" si="16"/>
        <v>39015</v>
      </c>
      <c r="E54" s="9">
        <f t="shared" si="16"/>
        <v>45615</v>
      </c>
      <c r="F54" s="9">
        <f t="shared" si="16"/>
        <v>43515</v>
      </c>
      <c r="G54" s="9">
        <f t="shared" si="16"/>
        <v>47415</v>
      </c>
      <c r="H54" s="9">
        <f t="shared" si="16"/>
        <v>55515</v>
      </c>
      <c r="I54" s="9">
        <f t="shared" si="16"/>
        <v>62415</v>
      </c>
      <c r="J54" s="9">
        <f t="shared" si="16"/>
        <v>65115</v>
      </c>
      <c r="K54" s="9">
        <f t="shared" si="16"/>
        <v>69315</v>
      </c>
      <c r="L54" s="9">
        <f t="shared" si="16"/>
        <v>77355</v>
      </c>
      <c r="M54" s="9">
        <f t="shared" si="16"/>
        <v>85275</v>
      </c>
      <c r="N54" s="9">
        <f t="shared" si="16"/>
        <v>93915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2" t="s">
        <v>249</v>
      </c>
      <c r="B56" s="2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4" t="s">
        <v>250</v>
      </c>
      <c r="B57" s="2"/>
      <c r="C57" s="55">
        <f>'Input Parameters'!$B$6</f>
        <v>28300</v>
      </c>
      <c r="D57" s="55">
        <f>'Input Parameters'!$B$6</f>
        <v>28300</v>
      </c>
      <c r="E57" s="55">
        <f>'Input Parameters'!$B$6</f>
        <v>28300</v>
      </c>
      <c r="F57" s="55">
        <f>'Input Parameters'!$B$6</f>
        <v>28300</v>
      </c>
      <c r="G57" s="55">
        <f>'Input Parameters'!$B$6</f>
        <v>28300</v>
      </c>
      <c r="H57" s="55">
        <f>'Input Parameters'!$B$6</f>
        <v>28300</v>
      </c>
      <c r="I57" s="55">
        <f>'Input Parameters'!$B$6</f>
        <v>28300</v>
      </c>
      <c r="J57" s="55">
        <f>'Input Parameters'!$B$6</f>
        <v>28300</v>
      </c>
      <c r="K57" s="55">
        <f>'Input Parameters'!$B$6</f>
        <v>28300</v>
      </c>
      <c r="L57" s="55">
        <f>'Input Parameters'!$B$6</f>
        <v>28300</v>
      </c>
      <c r="M57" s="55">
        <f>'Input Parameters'!$B$6</f>
        <v>28300</v>
      </c>
      <c r="N57" s="55">
        <f>'Input Parameters'!$B$6</f>
        <v>28300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4" t="s">
        <v>251</v>
      </c>
      <c r="B58" s="2"/>
      <c r="C58" s="55">
        <f>'Business Scaling'!C97</f>
        <v>4350</v>
      </c>
      <c r="D58" s="55">
        <f>'Business Scaling'!D97</f>
        <v>4750</v>
      </c>
      <c r="E58" s="55">
        <f>'Business Scaling'!E97</f>
        <v>5410</v>
      </c>
      <c r="F58" s="55">
        <f>'Business Scaling'!F97</f>
        <v>5700</v>
      </c>
      <c r="G58" s="55">
        <f>'Business Scaling'!G97</f>
        <v>11090</v>
      </c>
      <c r="H58" s="55">
        <f>'Business Scaling'!H97</f>
        <v>27457</v>
      </c>
      <c r="I58" s="55">
        <f>'Business Scaling'!I97</f>
        <v>30204</v>
      </c>
      <c r="J58" s="55">
        <f>'Business Scaling'!J97</f>
        <v>20588</v>
      </c>
      <c r="K58" s="55">
        <f>'Business Scaling'!K97</f>
        <v>22141</v>
      </c>
      <c r="L58" s="55">
        <f>'Business Scaling'!L97</f>
        <v>23699.6</v>
      </c>
      <c r="M58" s="55">
        <f>'Business Scaling'!M97</f>
        <v>26742.4</v>
      </c>
      <c r="N58" s="55">
        <f>'Business Scaling'!N97</f>
        <v>28880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2" t="s">
        <v>252</v>
      </c>
      <c r="B59" s="2"/>
      <c r="C59" s="9">
        <f t="shared" ref="C59:N59" si="17">C57+C58</f>
        <v>32650</v>
      </c>
      <c r="D59" s="9">
        <f t="shared" si="17"/>
        <v>33050</v>
      </c>
      <c r="E59" s="9">
        <f t="shared" si="17"/>
        <v>33710</v>
      </c>
      <c r="F59" s="9">
        <f t="shared" si="17"/>
        <v>34000</v>
      </c>
      <c r="G59" s="9">
        <f t="shared" si="17"/>
        <v>39390</v>
      </c>
      <c r="H59" s="9">
        <f t="shared" si="17"/>
        <v>55757</v>
      </c>
      <c r="I59" s="9">
        <f t="shared" si="17"/>
        <v>58504</v>
      </c>
      <c r="J59" s="9">
        <f t="shared" si="17"/>
        <v>48888</v>
      </c>
      <c r="K59" s="9">
        <f t="shared" si="17"/>
        <v>50441</v>
      </c>
      <c r="L59" s="9">
        <f t="shared" si="17"/>
        <v>51999.6</v>
      </c>
      <c r="M59" s="9">
        <f t="shared" si="17"/>
        <v>55042.4</v>
      </c>
      <c r="N59" s="9">
        <f t="shared" si="17"/>
        <v>57180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6" t="s">
        <v>241</v>
      </c>
      <c r="B61" s="2"/>
      <c r="C61" s="9">
        <f t="shared" ref="C61:N61" si="18">C54-C59</f>
        <v>-2635</v>
      </c>
      <c r="D61" s="9">
        <f t="shared" si="18"/>
        <v>5965</v>
      </c>
      <c r="E61" s="9">
        <f t="shared" si="18"/>
        <v>11905</v>
      </c>
      <c r="F61" s="9">
        <f t="shared" si="18"/>
        <v>9515</v>
      </c>
      <c r="G61" s="9">
        <f t="shared" si="18"/>
        <v>8025</v>
      </c>
      <c r="H61" s="9">
        <f t="shared" si="18"/>
        <v>-242</v>
      </c>
      <c r="I61" s="9">
        <f t="shared" si="18"/>
        <v>3911</v>
      </c>
      <c r="J61" s="9">
        <f t="shared" si="18"/>
        <v>16227</v>
      </c>
      <c r="K61" s="9">
        <f t="shared" si="18"/>
        <v>18874</v>
      </c>
      <c r="L61" s="9">
        <f t="shared" si="18"/>
        <v>25355.4</v>
      </c>
      <c r="M61" s="9">
        <f t="shared" si="18"/>
        <v>30232.6</v>
      </c>
      <c r="N61" s="9">
        <f t="shared" si="18"/>
        <v>36735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50" t="s">
        <v>242</v>
      </c>
      <c r="B62" s="2"/>
      <c r="C62" s="9">
        <f t="shared" ref="C62:N62" si="19">C50+C61</f>
        <v>105365</v>
      </c>
      <c r="D62" s="9">
        <f t="shared" si="19"/>
        <v>111330</v>
      </c>
      <c r="E62" s="9">
        <f t="shared" si="19"/>
        <v>123235</v>
      </c>
      <c r="F62" s="9">
        <f t="shared" si="19"/>
        <v>132750</v>
      </c>
      <c r="G62" s="9">
        <f t="shared" si="19"/>
        <v>140775</v>
      </c>
      <c r="H62" s="9">
        <f t="shared" si="19"/>
        <v>140533</v>
      </c>
      <c r="I62" s="9">
        <f t="shared" si="19"/>
        <v>144444</v>
      </c>
      <c r="J62" s="9">
        <f t="shared" si="19"/>
        <v>160671</v>
      </c>
      <c r="K62" s="9">
        <f t="shared" si="19"/>
        <v>179545</v>
      </c>
      <c r="L62" s="9">
        <f t="shared" si="19"/>
        <v>204900.4</v>
      </c>
      <c r="M62" s="9">
        <f t="shared" si="19"/>
        <v>235133</v>
      </c>
      <c r="N62" s="9">
        <f t="shared" si="19"/>
        <v>271868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</sheetData>
  <conditionalFormatting sqref="C11:N11">
    <cfRule type="cellIs" dxfId="0" priority="1" operator="lessThanOrEqual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2025-10-04T18:51:34Z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