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0"/>
  <workbookPr/>
  <mc:AlternateContent xmlns:mc="http://schemas.openxmlformats.org/markup-compatibility/2006">
    <mc:Choice Requires="x15">
      <x15ac:absPath xmlns:x15ac="http://schemas.microsoft.com/office/spreadsheetml/2010/11/ac" url="D:\Usuários\daiane.rocha\OneDrive - Fundacao Nacional de Saude\Área de Trabalho\FEP e CFEP\"/>
    </mc:Choice>
  </mc:AlternateContent>
  <xr:revisionPtr revIDLastSave="0" documentId="11_B34383E1E7C6E9311746E203B8F0D0D9912A0730" xr6:coauthVersionLast="47" xr6:coauthVersionMax="47" xr10:uidLastSave="{00000000-0000-0000-0000-000000000000}"/>
  <bookViews>
    <workbookView xWindow="-120" yWindow="-120" windowWidth="29040" windowHeight="15720" tabRatio="798" firstSheet="1" activeTab="1" xr2:uid="{00000000-000D-0000-FFFF-FFFF00000000}"/>
  </bookViews>
  <sheets>
    <sheet name="ORIGEM RECURSOS" sheetId="2" r:id="rId1"/>
    <sheet name="CARTEIRA DE PROJETOS" sheetId="4" r:id="rId2"/>
    <sheet name="Estados" sheetId="16" r:id="rId3"/>
    <sheet name="PROJETOS POR REGIÃO" sheetId="13" r:id="rId4"/>
    <sheet name="Recursos x projetos (2)" sheetId="14" r:id="rId5"/>
    <sheet name="Recursos x projetos" sheetId="12" r:id="rId6"/>
    <sheet name="Contrapartidas Estados" sheetId="8" r:id="rId7"/>
    <sheet name="Contrapartidas Estados (2)" sheetId="15" r:id="rId8"/>
    <sheet name="CONTRATOS - PGTOS" sheetId="10" r:id="rId9"/>
    <sheet name="DESEMBOLSOS - RESUMO" sheetId="9" r:id="rId10"/>
    <sheet name="PROJETOS leiloados" sheetId="3" r:id="rId11"/>
    <sheet name="REEMBOLSOS GERAIS" sheetId="11" r:id="rId12"/>
    <sheet name="REEMBOLSOS PRIVADOS" sheetId="5" r:id="rId13"/>
    <sheet name="Taxas e serviços CEF" sheetId="6" r:id="rId14"/>
    <sheet name="Rendimentos FEP - RECEITAS EVEN" sheetId="7" r:id="rId15"/>
  </sheets>
  <definedNames>
    <definedName name="_xlnm._FilterDatabase" localSheetId="1" hidden="1">'CARTEIRA DE PROJETOS'!$A$1:$L$93</definedName>
    <definedName name="_xlnm._FilterDatabase" localSheetId="2" hidden="1">Estados!$A$1:$C$1</definedName>
    <definedName name="_xlnm._FilterDatabase" localSheetId="3" hidden="1">'PROJETOS POR REGIÃO'!$A$2:$F$8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1" l="1"/>
  <c r="F4" i="11"/>
  <c r="F5" i="11"/>
  <c r="F6" i="11"/>
  <c r="F2" i="11"/>
  <c r="H3" i="10"/>
  <c r="H4" i="10"/>
  <c r="H5" i="10"/>
  <c r="H6" i="10"/>
  <c r="H2" i="10"/>
  <c r="K80" i="4" l="1"/>
  <c r="K37" i="4"/>
  <c r="K71" i="4"/>
  <c r="K86" i="4" l="1"/>
  <c r="K5" i="4"/>
  <c r="F3" i="9" l="1"/>
  <c r="F4" i="9"/>
  <c r="F5" i="9"/>
  <c r="F6" i="9"/>
  <c r="F7" i="9"/>
  <c r="F2" i="9"/>
  <c r="D3" i="7"/>
  <c r="D4" i="7"/>
  <c r="D5" i="7"/>
  <c r="D6" i="7"/>
  <c r="D2" i="7"/>
  <c r="F3" i="6" l="1"/>
  <c r="F4" i="6"/>
  <c r="F5" i="6"/>
  <c r="F6" i="6"/>
  <c r="F2" i="6"/>
  <c r="E7" i="5"/>
  <c r="C7" i="2"/>
  <c r="C8" i="2"/>
  <c r="I12" i="5" l="1"/>
  <c r="H12" i="5"/>
  <c r="G12" i="5"/>
  <c r="I11" i="5"/>
  <c r="H11" i="5"/>
  <c r="G11" i="5"/>
  <c r="I5" i="5"/>
  <c r="G5" i="5"/>
  <c r="H10" i="5"/>
  <c r="G10" i="5"/>
  <c r="I7" i="5"/>
  <c r="H7" i="5"/>
  <c r="G7" i="5"/>
  <c r="I9" i="5"/>
  <c r="H9" i="5"/>
  <c r="G9" i="5"/>
  <c r="J4" i="5"/>
  <c r="J6" i="5"/>
  <c r="J8" i="5"/>
  <c r="G3" i="5"/>
  <c r="J3" i="5" s="1"/>
  <c r="H2" i="5"/>
  <c r="G2" i="5"/>
  <c r="J9" i="5" l="1"/>
  <c r="J10" i="5"/>
  <c r="J7" i="5"/>
  <c r="J12" i="5"/>
  <c r="J2" i="5"/>
  <c r="J5" i="5"/>
  <c r="J11" i="5"/>
  <c r="C4" i="2"/>
</calcChain>
</file>

<file path=xl/sharedStrings.xml><?xml version="1.0" encoding="utf-8"?>
<sst xmlns="http://schemas.openxmlformats.org/spreadsheetml/2006/main" count="1632" uniqueCount="349">
  <si>
    <t>Ano</t>
  </si>
  <si>
    <t>Origem dos recursos FEP</t>
  </si>
  <si>
    <t>Aporte</t>
  </si>
  <si>
    <t>Data do aporte público</t>
  </si>
  <si>
    <t>Assinatura AC</t>
  </si>
  <si>
    <t>Aditamento AC</t>
  </si>
  <si>
    <t>Encerramento AC</t>
  </si>
  <si>
    <t>Setor</t>
  </si>
  <si>
    <t>União</t>
  </si>
  <si>
    <t>n/a</t>
  </si>
  <si>
    <t>Todos</t>
  </si>
  <si>
    <t>Banco Interamericano de Desenvolvimento (BID)</t>
  </si>
  <si>
    <t>não informado</t>
  </si>
  <si>
    <t xml:space="preserve"> 21 de dezembro de 2022</t>
  </si>
  <si>
    <t>RSU
IP
LS</t>
  </si>
  <si>
    <t>Escritório das Nações Unidas de Serviços para Projetos (UNOPS)</t>
  </si>
  <si>
    <t xml:space="preserve"> 01 de fevereiro de 2021</t>
  </si>
  <si>
    <t>01 de fevereiro de 2024</t>
  </si>
  <si>
    <t>SEd</t>
  </si>
  <si>
    <t>30 meses</t>
  </si>
  <si>
    <t>RSU</t>
  </si>
  <si>
    <t xml:space="preserve"> 12 de dezembro de 2018</t>
  </si>
  <si>
    <t xml:space="preserve"> Projetos de infraestrutura </t>
  </si>
  <si>
    <t>Agence Française de Dévelloppment  (AFD)</t>
  </si>
  <si>
    <t>Transferência de conhecimento</t>
  </si>
  <si>
    <t>IP</t>
  </si>
  <si>
    <t>ESa</t>
  </si>
  <si>
    <t xml:space="preserve"> Internacional Finance Corporation (IFC)</t>
  </si>
  <si>
    <t>26 de novembro de 2018</t>
  </si>
  <si>
    <t>8 de outubro de 2021</t>
  </si>
  <si>
    <t>Carteira de Projetos -
Setor</t>
  </si>
  <si>
    <t>Projetos</t>
  </si>
  <si>
    <t>Município</t>
  </si>
  <si>
    <t>Estado</t>
  </si>
  <si>
    <t>Região</t>
  </si>
  <si>
    <t>Grupo_região</t>
  </si>
  <si>
    <t>Status</t>
  </si>
  <si>
    <t>Grupo_status</t>
  </si>
  <si>
    <t>População beneficiada (MM)</t>
  </si>
  <si>
    <t>Expectativa investimentos contratos</t>
  </si>
  <si>
    <t>Assinatura contrato</t>
  </si>
  <si>
    <t>Div</t>
  </si>
  <si>
    <t>Diversos (12 entes)</t>
  </si>
  <si>
    <t>Mcid</t>
  </si>
  <si>
    <t>12 entes</t>
  </si>
  <si>
    <t>Diversos</t>
  </si>
  <si>
    <t>não identificado</t>
  </si>
  <si>
    <t>Iluminação Pública</t>
  </si>
  <si>
    <t>Maceió</t>
  </si>
  <si>
    <t>AL</t>
  </si>
  <si>
    <t>Nordeste</t>
  </si>
  <si>
    <t>Alagoinhas</t>
  </si>
  <si>
    <t>BA</t>
  </si>
  <si>
    <t>Leiloado</t>
  </si>
  <si>
    <t>leil_pop</t>
  </si>
  <si>
    <t>Alagoinhas*</t>
  </si>
  <si>
    <t>Barreiras</t>
  </si>
  <si>
    <t>Operação</t>
  </si>
  <si>
    <t>opera_pop</t>
  </si>
  <si>
    <t>Camaçari</t>
  </si>
  <si>
    <t>Andamento</t>
  </si>
  <si>
    <t>andam_pop</t>
  </si>
  <si>
    <t>Consórcio Alto Sertão</t>
  </si>
  <si>
    <t>Feira de Santana</t>
  </si>
  <si>
    <t>Resíduos Sólidos Urbanos</t>
  </si>
  <si>
    <t>Bauru</t>
  </si>
  <si>
    <t xml:space="preserve">SP </t>
  </si>
  <si>
    <t>Sudeste</t>
  </si>
  <si>
    <t>Porto Seguro</t>
  </si>
  <si>
    <t>Santo Antônio de Jesus</t>
  </si>
  <si>
    <t>Teixeira de Freitas</t>
  </si>
  <si>
    <t>Crato</t>
  </si>
  <si>
    <t>CE</t>
  </si>
  <si>
    <t>LS</t>
  </si>
  <si>
    <t>Locação Social (habitação)</t>
  </si>
  <si>
    <t>Campo Grande</t>
  </si>
  <si>
    <t>MS</t>
  </si>
  <si>
    <t>Centro-Oeste</t>
  </si>
  <si>
    <t>Maranguape</t>
  </si>
  <si>
    <t>UEI</t>
  </si>
  <si>
    <t>Unidade de Educação Infantil</t>
  </si>
  <si>
    <t>Não</t>
  </si>
  <si>
    <t>CIM-AMFR</t>
  </si>
  <si>
    <t>SC</t>
  </si>
  <si>
    <t>Sul</t>
  </si>
  <si>
    <t>Cachoeiro de Itapemirim</t>
  </si>
  <si>
    <t>ES</t>
  </si>
  <si>
    <t>Comares</t>
  </si>
  <si>
    <t>Consórcio CEMMIL</t>
  </si>
  <si>
    <t>SP</t>
  </si>
  <si>
    <t>Consórcio CI Centro</t>
  </si>
  <si>
    <t>RS</t>
  </si>
  <si>
    <t>Consórcio CIAS Centro Oeste</t>
  </si>
  <si>
    <t>MG</t>
  </si>
  <si>
    <t>Consórcio CIDES (Triângulo Mineiro e Alto Paraíba)</t>
  </si>
  <si>
    <t>Consórcio CISAPE</t>
  </si>
  <si>
    <t>PE</t>
  </si>
  <si>
    <t>Consórcio CISGA</t>
  </si>
  <si>
    <t>Consórcio COMARES</t>
  </si>
  <si>
    <t>Consórcio CONIAPE</t>
  </si>
  <si>
    <t>Consórcio CONSAÚDE</t>
  </si>
  <si>
    <t>Consórcio CONSTESF</t>
  </si>
  <si>
    <t xml:space="preserve">Colatina </t>
  </si>
  <si>
    <t>Consórcio Oeste Paulista</t>
  </si>
  <si>
    <t>Consórcio Pró-Sinos</t>
  </si>
  <si>
    <t>Valparaíso de Goiás</t>
  </si>
  <si>
    <t>GO</t>
  </si>
  <si>
    <t>Consórcio Mogiana</t>
  </si>
  <si>
    <t>CONVALE</t>
  </si>
  <si>
    <t>Caxias</t>
  </si>
  <si>
    <t>MA</t>
  </si>
  <si>
    <t>Timon</t>
  </si>
  <si>
    <t>Araguari</t>
  </si>
  <si>
    <t>Esgotamento Sanitário</t>
  </si>
  <si>
    <t>Socioeducativias</t>
  </si>
  <si>
    <t>Estados de Minas Gerais</t>
  </si>
  <si>
    <t>Estado de Santa Catarina</t>
  </si>
  <si>
    <t>Patos de Minas</t>
  </si>
  <si>
    <t>NOVA LIMA</t>
  </si>
  <si>
    <t>Corumbá</t>
  </si>
  <si>
    <t>Belém</t>
  </si>
  <si>
    <t>PA</t>
  </si>
  <si>
    <t>Norte</t>
  </si>
  <si>
    <t>Paragominas</t>
  </si>
  <si>
    <t>Projeto não iniciado</t>
  </si>
  <si>
    <t>site PPI</t>
  </si>
  <si>
    <t>São Félix do Xingu</t>
  </si>
  <si>
    <t>Consórcio Pajeú</t>
  </si>
  <si>
    <t xml:space="preserve">Olinda </t>
  </si>
  <si>
    <t>Vitória de Santo Antão</t>
  </si>
  <si>
    <t>Consórcio CONDER</t>
  </si>
  <si>
    <t>PR</t>
  </si>
  <si>
    <t>Fazenda Rio Grande</t>
  </si>
  <si>
    <t>Foz do Iguaçu</t>
  </si>
  <si>
    <t>Francisco Beltrão</t>
  </si>
  <si>
    <t>Ponta Grossa</t>
  </si>
  <si>
    <t>São José dos Pinhais</t>
  </si>
  <si>
    <t>Toledo</t>
  </si>
  <si>
    <t>SDPU</t>
  </si>
  <si>
    <t>Sistema de Drenagem Pluvial Urbana</t>
  </si>
  <si>
    <t>Porto Alegre</t>
  </si>
  <si>
    <t>Nova Iguaçu</t>
  </si>
  <si>
    <t>RJ</t>
  </si>
  <si>
    <t>Recife</t>
  </si>
  <si>
    <t>São Pedro da Aldeia</t>
  </si>
  <si>
    <t>Saquarema</t>
  </si>
  <si>
    <t>São Gonçalo do Amarante</t>
  </si>
  <si>
    <t>RN</t>
  </si>
  <si>
    <t>NOVA FRIBURGO (EXTRA FEP)</t>
  </si>
  <si>
    <t>Ariquemes</t>
  </si>
  <si>
    <t>RO</t>
  </si>
  <si>
    <t>RSU / 
Esa</t>
  </si>
  <si>
    <t>Resíduos Sólidos Urbanos /
Esgotamento Sanitário</t>
  </si>
  <si>
    <t>São Simão</t>
  </si>
  <si>
    <t>Gravataí</t>
  </si>
  <si>
    <t>Sapucaia do Sul</t>
  </si>
  <si>
    <t>Teresina</t>
  </si>
  <si>
    <t>PI</t>
  </si>
  <si>
    <t>Aracajú</t>
  </si>
  <si>
    <t>SE</t>
  </si>
  <si>
    <t>Itanhaém*</t>
  </si>
  <si>
    <t>Araçatuba</t>
  </si>
  <si>
    <t>Ribeirão Preto</t>
  </si>
  <si>
    <t>Campinas</t>
  </si>
  <si>
    <t>Volta Redonda</t>
  </si>
  <si>
    <t>Esa</t>
  </si>
  <si>
    <t>ESTADO DE PERNANBUCO 
(EXTRA FEP)</t>
  </si>
  <si>
    <t>Franco da Rocha</t>
  </si>
  <si>
    <t>Itanhaém</t>
  </si>
  <si>
    <t>Estado (por extenso)</t>
  </si>
  <si>
    <t>Capital</t>
  </si>
  <si>
    <t>Longitude</t>
  </si>
  <si>
    <t>Latitude</t>
  </si>
  <si>
    <t>Acre</t>
  </si>
  <si>
    <t>AC</t>
  </si>
  <si>
    <t>Rio Branco</t>
  </si>
  <si>
    <t>Alagoas</t>
  </si>
  <si>
    <t>Amapá</t>
  </si>
  <si>
    <t>AP</t>
  </si>
  <si>
    <t>Macapá</t>
  </si>
  <si>
    <t>Amazonas</t>
  </si>
  <si>
    <t>AM</t>
  </si>
  <si>
    <t>Manaus</t>
  </si>
  <si>
    <t>Bahia</t>
  </si>
  <si>
    <t>Salvador</t>
  </si>
  <si>
    <t>Ceará</t>
  </si>
  <si>
    <t>Fortaleza</t>
  </si>
  <si>
    <t>Distrito Federal</t>
  </si>
  <si>
    <t>DF</t>
  </si>
  <si>
    <t>Brasília</t>
  </si>
  <si>
    <t>Espírito Santo</t>
  </si>
  <si>
    <t>Vitória</t>
  </si>
  <si>
    <t>Goiás</t>
  </si>
  <si>
    <t>Goiânia</t>
  </si>
  <si>
    <t>Maranhão</t>
  </si>
  <si>
    <t>São Luís</t>
  </si>
  <si>
    <t>Mato Grosso</t>
  </si>
  <si>
    <t>MT</t>
  </si>
  <si>
    <t>Cuiabá</t>
  </si>
  <si>
    <t>Mato Grosso do Sul</t>
  </si>
  <si>
    <t>Minas Gerais</t>
  </si>
  <si>
    <t>Belo Horizonte</t>
  </si>
  <si>
    <t>Pará</t>
  </si>
  <si>
    <t>Paraíba</t>
  </si>
  <si>
    <t>PB</t>
  </si>
  <si>
    <t>João Pessoa</t>
  </si>
  <si>
    <t>Paraná</t>
  </si>
  <si>
    <t>Curitiba</t>
  </si>
  <si>
    <t>Pernambuco</t>
  </si>
  <si>
    <t>Piauí</t>
  </si>
  <si>
    <t>Rio de Janeiro</t>
  </si>
  <si>
    <t>Rio Grande do Norte</t>
  </si>
  <si>
    <t>Natal</t>
  </si>
  <si>
    <t>Rio Grande do Sul</t>
  </si>
  <si>
    <t>Rondônia</t>
  </si>
  <si>
    <t>Porto Velho</t>
  </si>
  <si>
    <t>Roraima</t>
  </si>
  <si>
    <t>RR</t>
  </si>
  <si>
    <t>Boa Vista</t>
  </si>
  <si>
    <t>Santa Catarina</t>
  </si>
  <si>
    <t>Florianópolis</t>
  </si>
  <si>
    <t>São Paulo</t>
  </si>
  <si>
    <t>Sergipe</t>
  </si>
  <si>
    <t>Aracaju</t>
  </si>
  <si>
    <t>Tocantins</t>
  </si>
  <si>
    <t>TO</t>
  </si>
  <si>
    <t>Palmas</t>
  </si>
  <si>
    <t>DIV</t>
  </si>
  <si>
    <t>Vários</t>
  </si>
  <si>
    <t>REGIÃO</t>
  </si>
  <si>
    <t>Projetos em Geral
Qtde</t>
  </si>
  <si>
    <t>População atendida (MM)</t>
  </si>
  <si>
    <t>Investimento Privado</t>
  </si>
  <si>
    <t>Abrangência</t>
  </si>
  <si>
    <t>Abrangência_grupo1</t>
  </si>
  <si>
    <t>Projetos em andamento
Qtde</t>
  </si>
  <si>
    <t>Abrangência_grupo2</t>
  </si>
  <si>
    <t>Projetos em operação/ leiloados
Qtde</t>
  </si>
  <si>
    <t>Abrangência_grupo3</t>
  </si>
  <si>
    <t>28,21 bilhões</t>
  </si>
  <si>
    <t>300 municípios</t>
  </si>
  <si>
    <t>23,53 bilhões</t>
  </si>
  <si>
    <t>264 municípios</t>
  </si>
  <si>
    <t>4,68 bilhões</t>
  </si>
  <si>
    <t>36 municípios</t>
  </si>
  <si>
    <t>Valores contratos assinados</t>
  </si>
  <si>
    <t>Banco Interamericano de Desenvolvimento (BID) e União</t>
  </si>
  <si>
    <t xml:space="preserve"> Internacional Finance Corporation (IFC) /  
Banco Interamericano de Desenvolvimento (BID) / 
Agence Française de Dévelloppment  (AFD)</t>
  </si>
  <si>
    <t>Internacional Finance Corporation (IFC) /
Agence Française de Dévelloppment  (AFD) /
Uniião</t>
  </si>
  <si>
    <t>IP / Esa</t>
  </si>
  <si>
    <t>Banco Interamericano de Desenvolvimento (BID) e UNOPS</t>
  </si>
  <si>
    <t>SDPU / Sed</t>
  </si>
  <si>
    <t>IP / RSU / Sed / LS</t>
  </si>
  <si>
    <t>Projetos Pilotos - Municípios</t>
  </si>
  <si>
    <t>Projetos Pilotos - Estados</t>
  </si>
  <si>
    <t>Grupos por valores</t>
  </si>
  <si>
    <t>Grupo_BID_Uniao</t>
  </si>
  <si>
    <t>Projeto piloto</t>
  </si>
  <si>
    <t>Convale</t>
  </si>
  <si>
    <t>Grupo_IFC_BID_Uniao</t>
  </si>
  <si>
    <t>Projeto individual</t>
  </si>
  <si>
    <t>Internacional Finance Corporation (IFC)</t>
  </si>
  <si>
    <t>Grupo_IFC_AFD_Uniao</t>
  </si>
  <si>
    <t>Grupo_BID_UNOPS</t>
  </si>
  <si>
    <t>UNOPS</t>
  </si>
  <si>
    <t>Estado de Minas Gerais</t>
  </si>
  <si>
    <t>Senador Canedo</t>
  </si>
  <si>
    <t>Grupo_Uniao20</t>
  </si>
  <si>
    <t>Colatina</t>
  </si>
  <si>
    <t>Santarém</t>
  </si>
  <si>
    <t>Cariacica</t>
  </si>
  <si>
    <t>EP</t>
  </si>
  <si>
    <t>Grupo_Uniao21</t>
  </si>
  <si>
    <t>Olinda</t>
  </si>
  <si>
    <t>Fazenda do Rio Grande</t>
  </si>
  <si>
    <t>Consórcio de Municípios da Mogiana</t>
  </si>
  <si>
    <t>Consórcio Cias Centro Oeste</t>
  </si>
  <si>
    <t>Consórcio do Oeste Paulista</t>
  </si>
  <si>
    <t>Consórcio Intermunicipal CEMMIL</t>
  </si>
  <si>
    <t>Consórcio Intermunicipal CI/Centro</t>
  </si>
  <si>
    <t xml:space="preserve">Contratante </t>
  </si>
  <si>
    <t>Valor 10% contrapartida</t>
  </si>
  <si>
    <t xml:space="preserve">Data </t>
  </si>
  <si>
    <t>ANO</t>
  </si>
  <si>
    <t>Total Anual</t>
  </si>
  <si>
    <t>2021</t>
  </si>
  <si>
    <t>Consórcio - Alto Sertão</t>
  </si>
  <si>
    <t>Consorcio - Cias Centro Oeste</t>
  </si>
  <si>
    <t>Consorcio de Municípios da Mogiana</t>
  </si>
  <si>
    <t>Consórcio - Oeste Paulista</t>
  </si>
  <si>
    <t>2020</t>
  </si>
  <si>
    <t xml:space="preserve">Campinas </t>
  </si>
  <si>
    <t>2019</t>
  </si>
  <si>
    <t xml:space="preserve">Cachoeiro de Itapemirim </t>
  </si>
  <si>
    <t xml:space="preserve">Feira de Santana </t>
  </si>
  <si>
    <t xml:space="preserve">Franco da Rocha </t>
  </si>
  <si>
    <t xml:space="preserve">Sapucaia do Sul </t>
  </si>
  <si>
    <t xml:space="preserve">Camaçari </t>
  </si>
  <si>
    <t xml:space="preserve">Toledo </t>
  </si>
  <si>
    <t>Contrapartidas Estados</t>
  </si>
  <si>
    <t>Pagamento antecipado consultoria/assessoramento</t>
  </si>
  <si>
    <t xml:space="preserve">Consultoria especializada </t>
  </si>
  <si>
    <t>Assessoramento especializado</t>
  </si>
  <si>
    <t xml:space="preserve">Contratos em execução - Consultoria </t>
  </si>
  <si>
    <t xml:space="preserve">Contratos em execução - Assessoramento </t>
  </si>
  <si>
    <t>Contratos Fases Executadas - Organismos Internacionais</t>
  </si>
  <si>
    <t>total</t>
  </si>
  <si>
    <t>DESEMBOLSOS</t>
  </si>
  <si>
    <t>Contratos antecipados*</t>
  </si>
  <si>
    <t>Contratos em execução**</t>
  </si>
  <si>
    <t>Contratos executados***</t>
  </si>
  <si>
    <t>TOTAL</t>
  </si>
  <si>
    <t>Serviços técnicos profissionais especializados de consultoria e assessoramento</t>
  </si>
  <si>
    <t>PROJETOS (setor)</t>
  </si>
  <si>
    <t>POPULAÇÃO BENEFICIADA</t>
  </si>
  <si>
    <t>MUNICÍPIOS BENEFICIADOS</t>
  </si>
  <si>
    <t>ESTADOS BENEFICIADOS</t>
  </si>
  <si>
    <t>CONTRATO ASSINADO</t>
  </si>
  <si>
    <t>GRUPO_VALOR_ANO</t>
  </si>
  <si>
    <t>VALOR DO CONTRATO</t>
  </si>
  <si>
    <t>ANO LEILÃO</t>
  </si>
  <si>
    <t>não especificado</t>
  </si>
  <si>
    <t>1,5 milhões</t>
  </si>
  <si>
    <t>23 municípios</t>
  </si>
  <si>
    <t xml:space="preserve">Reembolso consultoria/assessoramento </t>
  </si>
  <si>
    <t xml:space="preserve">Reembolso de adicional de remuneração </t>
  </si>
  <si>
    <t xml:space="preserve">Reembolso de adicional de manutenção </t>
  </si>
  <si>
    <t xml:space="preserve">Atualização monetária sobre reembolso </t>
  </si>
  <si>
    <t>Municípios Beneficiados</t>
  </si>
  <si>
    <t>Estados Beneficiados</t>
  </si>
  <si>
    <t>Valor desembolsado com o projeto</t>
  </si>
  <si>
    <t>Período do desembolso</t>
  </si>
  <si>
    <t>Recursos do FEP</t>
  </si>
  <si>
    <t>Recursos Públicos</t>
  </si>
  <si>
    <t>Recursos OI</t>
  </si>
  <si>
    <t>TOTAL GERAL</t>
  </si>
  <si>
    <t>Água e Esgoto</t>
  </si>
  <si>
    <t>Consórcio CONVALE</t>
  </si>
  <si>
    <t>Cachoeiro do Itapemirim</t>
  </si>
  <si>
    <t xml:space="preserve"> Toledo</t>
  </si>
  <si>
    <t>até 31 de dezembro de 2022</t>
  </si>
  <si>
    <t>Taxas de Administração Fixa</t>
  </si>
  <si>
    <t>Taxas de Administração por projeto</t>
  </si>
  <si>
    <t>Serviços de Assessoramento
Técnico prestados aos Entes Públicos</t>
  </si>
  <si>
    <t xml:space="preserve"> Pagamento referente à Taxas de Administração por Doação</t>
  </si>
  <si>
    <t>Total</t>
  </si>
  <si>
    <t xml:space="preserve">Ano </t>
  </si>
  <si>
    <t>Rendimentos CEF*</t>
  </si>
  <si>
    <t>Receitas Eventuais**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</si>
</sst>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&quot;R$&quot;\ #,##0.0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  <charset val="1"/>
      <scheme val="minor"/>
    </font>
    <font>
      <b/>
      <sz val="11"/>
      <color rgb="FF000000"/>
      <name val="Roboto"/>
      <charset val="1"/>
    </font>
    <font>
      <sz val="11"/>
      <color rgb="FF000000"/>
      <name val="Calibri"/>
      <family val="2"/>
      <scheme val="minor"/>
    </font>
    <font>
      <sz val="11"/>
      <color rgb="FF000000"/>
      <name val="Roboto"/>
      <charset val="1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9B3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4C9FF"/>
        <bgColor indexed="64"/>
      </patternFill>
    </fill>
    <fill>
      <patternFill patternType="solid">
        <fgColor rgb="FFF0E1FF"/>
        <bgColor indexed="64"/>
      </patternFill>
    </fill>
    <fill>
      <patternFill patternType="solid">
        <fgColor rgb="FFC489FF"/>
        <bgColor indexed="64"/>
      </patternFill>
    </fill>
    <fill>
      <patternFill patternType="solid">
        <fgColor rgb="FFC3C0FC"/>
        <bgColor indexed="64"/>
      </patternFill>
    </fill>
    <fill>
      <patternFill patternType="solid">
        <fgColor rgb="FFB4D59F"/>
        <bgColor indexed="64"/>
      </patternFill>
    </fill>
    <fill>
      <patternFill patternType="solid">
        <fgColor rgb="FFA3F3C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DE0E4"/>
        <bgColor indexed="64"/>
      </patternFill>
    </fill>
    <fill>
      <patternFill patternType="solid">
        <fgColor rgb="FFFFFFFF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44" fontId="0" fillId="0" borderId="0" xfId="1" applyFont="1"/>
    <xf numFmtId="44" fontId="0" fillId="0" borderId="0" xfId="1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4" fontId="3" fillId="2" borderId="1" xfId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44" fontId="0" fillId="4" borderId="1" xfId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44" fontId="0" fillId="4" borderId="1" xfId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44" fontId="0" fillId="5" borderId="1" xfId="1" applyFont="1" applyFill="1" applyBorder="1" applyAlignment="1">
      <alignment horizontal="center" vertical="center" wrapText="1"/>
    </xf>
    <xf numFmtId="0" fontId="0" fillId="5" borderId="1" xfId="1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44" fontId="0" fillId="5" borderId="1" xfId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164" fontId="5" fillId="5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44" fontId="0" fillId="7" borderId="1" xfId="1" applyFont="1" applyFill="1" applyBorder="1" applyAlignment="1">
      <alignment horizontal="center" vertical="center" wrapText="1"/>
    </xf>
    <xf numFmtId="14" fontId="0" fillId="7" borderId="1" xfId="0" applyNumberForma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44" fontId="0" fillId="8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44" fontId="0" fillId="3" borderId="1" xfId="1" applyFont="1" applyFill="1" applyBorder="1" applyAlignment="1">
      <alignment vertical="center"/>
    </xf>
    <xf numFmtId="44" fontId="0" fillId="3" borderId="5" xfId="1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44" fontId="3" fillId="6" borderId="1" xfId="1" applyFont="1" applyFill="1" applyBorder="1" applyAlignment="1">
      <alignment vertical="center"/>
    </xf>
    <xf numFmtId="44" fontId="0" fillId="6" borderId="1" xfId="1" applyFont="1" applyFill="1" applyBorder="1" applyAlignment="1">
      <alignment vertical="center"/>
    </xf>
    <xf numFmtId="164" fontId="0" fillId="0" borderId="0" xfId="0" applyNumberFormat="1"/>
    <xf numFmtId="14" fontId="0" fillId="8" borderId="1" xfId="1" applyNumberFormat="1" applyFont="1" applyFill="1" applyBorder="1" applyAlignment="1">
      <alignment horizontal="center" vertical="center" wrapText="1"/>
    </xf>
    <xf numFmtId="14" fontId="0" fillId="6" borderId="1" xfId="0" applyNumberFormat="1" applyFill="1" applyBorder="1" applyAlignment="1">
      <alignment horizontal="center" vertical="center" wrapText="1"/>
    </xf>
    <xf numFmtId="164" fontId="0" fillId="6" borderId="1" xfId="0" applyNumberFormat="1" applyFill="1" applyBorder="1" applyAlignment="1">
      <alignment horizontal="center" vertical="center" wrapText="1"/>
    </xf>
    <xf numFmtId="14" fontId="0" fillId="7" borderId="1" xfId="1" applyNumberFormat="1" applyFont="1" applyFill="1" applyBorder="1" applyAlignment="1">
      <alignment horizontal="center" vertical="center" wrapText="1"/>
    </xf>
    <xf numFmtId="14" fontId="0" fillId="5" borderId="1" xfId="1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vertical="center"/>
    </xf>
    <xf numFmtId="164" fontId="0" fillId="0" borderId="0" xfId="0" applyNumberFormat="1" applyAlignment="1">
      <alignment horizontal="center"/>
    </xf>
    <xf numFmtId="14" fontId="0" fillId="4" borderId="1" xfId="1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8" borderId="12" xfId="0" applyFill="1" applyBorder="1" applyAlignment="1">
      <alignment horizontal="center" vertical="center" wrapText="1"/>
    </xf>
    <xf numFmtId="0" fontId="0" fillId="8" borderId="15" xfId="0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44" fontId="4" fillId="2" borderId="2" xfId="1" applyFont="1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10" fillId="9" borderId="6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0" fillId="9" borderId="6" xfId="0" applyFont="1" applyFill="1" applyBorder="1" applyAlignment="1">
      <alignment horizontal="center"/>
    </xf>
    <xf numFmtId="0" fontId="12" fillId="0" borderId="6" xfId="0" applyFont="1" applyBorder="1" applyAlignment="1">
      <alignment horizontal="center"/>
    </xf>
    <xf numFmtId="164" fontId="12" fillId="0" borderId="6" xfId="0" applyNumberFormat="1" applyFont="1" applyBorder="1" applyAlignment="1">
      <alignment horizontal="center"/>
    </xf>
    <xf numFmtId="164" fontId="13" fillId="0" borderId="23" xfId="0" applyNumberFormat="1" applyFont="1" applyBorder="1"/>
    <xf numFmtId="164" fontId="13" fillId="0" borderId="24" xfId="0" applyNumberFormat="1" applyFont="1" applyBorder="1"/>
    <xf numFmtId="0" fontId="10" fillId="10" borderId="7" xfId="0" applyFont="1" applyFill="1" applyBorder="1" applyAlignment="1">
      <alignment horizontal="center"/>
    </xf>
    <xf numFmtId="164" fontId="0" fillId="3" borderId="1" xfId="0" applyNumberFormat="1" applyFill="1" applyBorder="1"/>
    <xf numFmtId="0" fontId="3" fillId="9" borderId="1" xfId="0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/>
    <xf numFmtId="164" fontId="4" fillId="10" borderId="1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164" fontId="6" fillId="7" borderId="26" xfId="0" applyNumberFormat="1" applyFont="1" applyFill="1" applyBorder="1" applyAlignment="1">
      <alignment horizontal="center" vertical="center"/>
    </xf>
    <xf numFmtId="0" fontId="7" fillId="7" borderId="27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164" fontId="6" fillId="7" borderId="6" xfId="0" applyNumberFormat="1" applyFont="1" applyFill="1" applyBorder="1" applyAlignment="1">
      <alignment horizontal="center" vertical="center"/>
    </xf>
    <xf numFmtId="0" fontId="6" fillId="7" borderId="27" xfId="0" applyFont="1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164" fontId="6" fillId="7" borderId="29" xfId="0" applyNumberFormat="1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11" borderId="25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6" fillId="11" borderId="26" xfId="0" applyNumberFormat="1" applyFont="1" applyFill="1" applyBorder="1" applyAlignment="1">
      <alignment horizontal="center" vertical="center"/>
    </xf>
    <xf numFmtId="0" fontId="7" fillId="11" borderId="27" xfId="0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164" fontId="6" fillId="11" borderId="6" xfId="0" applyNumberFormat="1" applyFont="1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7" fillId="11" borderId="28" xfId="0" applyFont="1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164" fontId="6" fillId="11" borderId="29" xfId="0" applyNumberFormat="1" applyFont="1" applyFill="1" applyBorder="1" applyAlignment="1">
      <alignment horizontal="center" vertical="center"/>
    </xf>
    <xf numFmtId="164" fontId="0" fillId="6" borderId="26" xfId="0" applyNumberFormat="1" applyFill="1" applyBorder="1" applyAlignment="1">
      <alignment horizontal="center" vertical="center"/>
    </xf>
    <xf numFmtId="164" fontId="0" fillId="6" borderId="6" xfId="0" applyNumberFormat="1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164" fontId="0" fillId="6" borderId="29" xfId="0" applyNumberFormat="1" applyFill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 wrapText="1"/>
    </xf>
    <xf numFmtId="164" fontId="3" fillId="1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4" fontId="5" fillId="0" borderId="1" xfId="0" applyNumberFormat="1" applyFont="1" applyBorder="1" applyAlignment="1">
      <alignment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 wrapText="1"/>
    </xf>
    <xf numFmtId="14" fontId="5" fillId="13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0" fillId="11" borderId="12" xfId="0" applyFill="1" applyBorder="1" applyAlignment="1">
      <alignment horizontal="center" vertical="center" wrapText="1"/>
    </xf>
    <xf numFmtId="0" fontId="0" fillId="11" borderId="15" xfId="0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vertical="center"/>
    </xf>
    <xf numFmtId="164" fontId="5" fillId="0" borderId="0" xfId="0" applyNumberFormat="1" applyFont="1" applyAlignment="1">
      <alignment vertical="center"/>
    </xf>
    <xf numFmtId="164" fontId="3" fillId="9" borderId="1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0" fillId="6" borderId="2" xfId="1" applyNumberFormat="1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44" fontId="0" fillId="8" borderId="11" xfId="1" applyFont="1" applyFill="1" applyBorder="1" applyAlignment="1">
      <alignment horizontal="center" vertical="center" wrapText="1"/>
    </xf>
    <xf numFmtId="44" fontId="0" fillId="8" borderId="13" xfId="1" applyFont="1" applyFill="1" applyBorder="1" applyAlignment="1">
      <alignment horizontal="center" vertical="center" wrapText="1"/>
    </xf>
    <xf numFmtId="44" fontId="0" fillId="8" borderId="14" xfId="1" applyFont="1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/>
    </xf>
    <xf numFmtId="164" fontId="0" fillId="0" borderId="1" xfId="1" applyNumberFormat="1" applyFont="1" applyBorder="1" applyAlignment="1">
      <alignment vertical="center"/>
    </xf>
    <xf numFmtId="0" fontId="13" fillId="0" borderId="7" xfId="0" applyFont="1" applyBorder="1" applyAlignment="1">
      <alignment horizontal="center"/>
    </xf>
    <xf numFmtId="164" fontId="12" fillId="0" borderId="7" xfId="0" applyNumberFormat="1" applyFont="1" applyBorder="1" applyAlignment="1">
      <alignment horizontal="center"/>
    </xf>
    <xf numFmtId="164" fontId="0" fillId="3" borderId="2" xfId="0" applyNumberFormat="1" applyFill="1" applyBorder="1"/>
    <xf numFmtId="0" fontId="13" fillId="0" borderId="1" xfId="0" applyFont="1" applyBorder="1" applyAlignment="1">
      <alignment horizontal="center"/>
    </xf>
    <xf numFmtId="164" fontId="13" fillId="0" borderId="1" xfId="0" applyNumberFormat="1" applyFont="1" applyBorder="1" applyAlignment="1">
      <alignment horizontal="center"/>
    </xf>
    <xf numFmtId="164" fontId="13" fillId="0" borderId="1" xfId="0" applyNumberFormat="1" applyFont="1" applyBorder="1"/>
    <xf numFmtId="0" fontId="0" fillId="0" borderId="1" xfId="0" applyBorder="1" applyAlignment="1">
      <alignment vertical="center" wrapText="1"/>
    </xf>
    <xf numFmtId="44" fontId="0" fillId="6" borderId="2" xfId="1" applyFont="1" applyFill="1" applyBorder="1" applyAlignment="1">
      <alignment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30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10" fillId="2" borderId="38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6" borderId="41" xfId="0" applyFont="1" applyFill="1" applyBorder="1" applyAlignment="1">
      <alignment horizontal="center" vertical="center" wrapText="1"/>
    </xf>
    <xf numFmtId="0" fontId="0" fillId="6" borderId="11" xfId="0" applyFill="1" applyBorder="1" applyAlignment="1">
      <alignment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/>
    </xf>
    <xf numFmtId="0" fontId="9" fillId="11" borderId="39" xfId="0" applyFont="1" applyFill="1" applyBorder="1" applyAlignment="1">
      <alignment horizontal="center" vertical="center"/>
    </xf>
    <xf numFmtId="0" fontId="9" fillId="11" borderId="35" xfId="0" applyFont="1" applyFill="1" applyBorder="1" applyAlignment="1">
      <alignment horizontal="center" vertical="center"/>
    </xf>
    <xf numFmtId="0" fontId="9" fillId="11" borderId="36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33" xfId="0" applyFill="1" applyBorder="1" applyAlignment="1">
      <alignment horizontal="center" vertical="center" wrapText="1"/>
    </xf>
    <xf numFmtId="0" fontId="0" fillId="7" borderId="33" xfId="0" applyFill="1" applyBorder="1" applyAlignment="1">
      <alignment horizontal="center" vertical="center"/>
    </xf>
    <xf numFmtId="0" fontId="0" fillId="7" borderId="46" xfId="0" applyFill="1" applyBorder="1" applyAlignment="1">
      <alignment horizontal="center" vertical="center"/>
    </xf>
    <xf numFmtId="0" fontId="0" fillId="7" borderId="38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 wrapText="1"/>
    </xf>
    <xf numFmtId="0" fontId="0" fillId="14" borderId="22" xfId="0" applyFill="1" applyBorder="1" applyAlignment="1">
      <alignment horizontal="center" vertical="center" wrapText="1"/>
    </xf>
    <xf numFmtId="0" fontId="0" fillId="14" borderId="46" xfId="0" applyFill="1" applyBorder="1" applyAlignment="1">
      <alignment horizontal="center" vertical="center"/>
    </xf>
    <xf numFmtId="44" fontId="0" fillId="17" borderId="11" xfId="1" applyFont="1" applyFill="1" applyBorder="1" applyAlignment="1">
      <alignment horizontal="center" vertical="center" wrapText="1"/>
    </xf>
    <xf numFmtId="0" fontId="0" fillId="17" borderId="12" xfId="0" applyFill="1" applyBorder="1" applyAlignment="1">
      <alignment horizontal="center" vertical="center" wrapText="1"/>
    </xf>
    <xf numFmtId="44" fontId="0" fillId="17" borderId="13" xfId="1" applyFont="1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 wrapText="1"/>
    </xf>
    <xf numFmtId="0" fontId="0" fillId="16" borderId="19" xfId="0" applyFill="1" applyBorder="1" applyAlignment="1">
      <alignment horizontal="center" vertical="center" wrapText="1"/>
    </xf>
    <xf numFmtId="0" fontId="0" fillId="16" borderId="8" xfId="0" applyFill="1" applyBorder="1" applyAlignment="1">
      <alignment horizontal="center" vertical="center" wrapText="1"/>
    </xf>
    <xf numFmtId="0" fontId="0" fillId="16" borderId="31" xfId="0" applyFill="1" applyBorder="1" applyAlignment="1">
      <alignment horizontal="center" vertical="center" wrapText="1"/>
    </xf>
    <xf numFmtId="0" fontId="9" fillId="16" borderId="39" xfId="0" applyFont="1" applyFill="1" applyBorder="1" applyAlignment="1">
      <alignment horizontal="center" vertical="center" wrapText="1"/>
    </xf>
    <xf numFmtId="44" fontId="0" fillId="17" borderId="14" xfId="1" applyFont="1" applyFill="1" applyBorder="1" applyAlignment="1">
      <alignment horizontal="center" vertical="center" wrapText="1"/>
    </xf>
    <xf numFmtId="0" fontId="9" fillId="16" borderId="47" xfId="0" applyFont="1" applyFill="1" applyBorder="1" applyAlignment="1">
      <alignment horizontal="center" vertical="center" wrapText="1"/>
    </xf>
    <xf numFmtId="0" fontId="0" fillId="16" borderId="43" xfId="0" applyFill="1" applyBorder="1" applyAlignment="1">
      <alignment horizontal="center" vertical="center" wrapText="1"/>
    </xf>
    <xf numFmtId="0" fontId="0" fillId="16" borderId="2" xfId="0" applyFill="1" applyBorder="1" applyAlignment="1">
      <alignment horizontal="center" vertical="center" wrapText="1"/>
    </xf>
    <xf numFmtId="0" fontId="0" fillId="16" borderId="32" xfId="0" applyFill="1" applyBorder="1" applyAlignment="1">
      <alignment horizontal="center" vertical="center" wrapText="1"/>
    </xf>
    <xf numFmtId="44" fontId="0" fillId="17" borderId="15" xfId="1" applyFont="1" applyFill="1" applyBorder="1" applyAlignment="1">
      <alignment horizontal="center" vertical="center" wrapText="1"/>
    </xf>
    <xf numFmtId="0" fontId="9" fillId="6" borderId="48" xfId="0" applyFont="1" applyFill="1" applyBorder="1" applyAlignment="1">
      <alignment horizontal="center" vertical="center" wrapText="1"/>
    </xf>
    <xf numFmtId="0" fontId="0" fillId="14" borderId="22" xfId="0" applyFill="1" applyBorder="1" applyAlignment="1">
      <alignment horizontal="center" vertical="center"/>
    </xf>
    <xf numFmtId="0" fontId="0" fillId="15" borderId="22" xfId="0" applyFill="1" applyBorder="1" applyAlignment="1">
      <alignment horizontal="center" vertical="center" wrapText="1"/>
    </xf>
    <xf numFmtId="0" fontId="0" fillId="16" borderId="44" xfId="0" applyFill="1" applyBorder="1" applyAlignment="1">
      <alignment horizontal="center" vertical="center"/>
    </xf>
    <xf numFmtId="0" fontId="0" fillId="15" borderId="21" xfId="0" applyFill="1" applyBorder="1" applyAlignment="1">
      <alignment horizontal="center" vertical="center" wrapText="1"/>
    </xf>
    <xf numFmtId="0" fontId="9" fillId="18" borderId="41" xfId="0" applyFont="1" applyFill="1" applyBorder="1" applyAlignment="1">
      <alignment horizontal="center" vertical="center" wrapText="1"/>
    </xf>
    <xf numFmtId="0" fontId="0" fillId="18" borderId="21" xfId="0" applyFill="1" applyBorder="1" applyAlignment="1">
      <alignment horizontal="center" vertical="center" wrapText="1"/>
    </xf>
    <xf numFmtId="0" fontId="0" fillId="18" borderId="22" xfId="0" applyFill="1" applyBorder="1" applyAlignment="1">
      <alignment horizontal="center" vertical="center" wrapText="1"/>
    </xf>
    <xf numFmtId="0" fontId="0" fillId="18" borderId="46" xfId="0" applyFill="1" applyBorder="1" applyAlignment="1">
      <alignment horizontal="center" vertical="center" wrapText="1"/>
    </xf>
    <xf numFmtId="0" fontId="9" fillId="19" borderId="41" xfId="0" applyFont="1" applyFill="1" applyBorder="1" applyAlignment="1">
      <alignment horizontal="center" vertical="center" wrapText="1"/>
    </xf>
    <xf numFmtId="0" fontId="0" fillId="19" borderId="11" xfId="0" applyFill="1" applyBorder="1" applyAlignment="1">
      <alignment horizontal="center" vertical="center" wrapText="1"/>
    </xf>
    <xf numFmtId="0" fontId="0" fillId="19" borderId="12" xfId="0" applyFill="1" applyBorder="1" applyAlignment="1">
      <alignment horizontal="center" vertical="center" wrapText="1"/>
    </xf>
    <xf numFmtId="0" fontId="0" fillId="19" borderId="38" xfId="0" applyFill="1" applyBorder="1" applyAlignment="1">
      <alignment horizontal="center" vertical="center" wrapText="1"/>
    </xf>
    <xf numFmtId="0" fontId="0" fillId="19" borderId="13" xfId="0" applyFill="1" applyBorder="1" applyAlignment="1">
      <alignment horizontal="center" vertical="center" wrapText="1"/>
    </xf>
    <xf numFmtId="0" fontId="0" fillId="19" borderId="8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0" fillId="19" borderId="4" xfId="0" applyFill="1" applyBorder="1" applyAlignment="1">
      <alignment horizontal="center" vertical="center" wrapText="1"/>
    </xf>
    <xf numFmtId="0" fontId="9" fillId="19" borderId="42" xfId="0" applyFont="1" applyFill="1" applyBorder="1" applyAlignment="1">
      <alignment horizontal="center" vertical="center" wrapText="1"/>
    </xf>
    <xf numFmtId="0" fontId="0" fillId="19" borderId="14" xfId="0" applyFill="1" applyBorder="1" applyAlignment="1">
      <alignment horizontal="center" vertical="center" wrapText="1"/>
    </xf>
    <xf numFmtId="0" fontId="0" fillId="19" borderId="20" xfId="0" applyFill="1" applyBorder="1" applyAlignment="1">
      <alignment horizontal="center" vertical="center" wrapText="1"/>
    </xf>
    <xf numFmtId="0" fontId="0" fillId="19" borderId="37" xfId="0" applyFill="1" applyBorder="1" applyAlignment="1">
      <alignment horizontal="center" vertical="center" wrapText="1"/>
    </xf>
    <xf numFmtId="0" fontId="9" fillId="17" borderId="40" xfId="0" applyFont="1" applyFill="1" applyBorder="1" applyAlignment="1">
      <alignment horizontal="center" vertical="center" wrapText="1"/>
    </xf>
    <xf numFmtId="0" fontId="9" fillId="17" borderId="41" xfId="0" applyFont="1" applyFill="1" applyBorder="1" applyAlignment="1">
      <alignment horizontal="center" vertical="center" wrapText="1"/>
    </xf>
    <xf numFmtId="0" fontId="9" fillId="17" borderId="49" xfId="0" applyFont="1" applyFill="1" applyBorder="1" applyAlignment="1">
      <alignment horizontal="center" vertical="center" wrapText="1"/>
    </xf>
    <xf numFmtId="0" fontId="9" fillId="14" borderId="50" xfId="0" applyFont="1" applyFill="1" applyBorder="1" applyAlignment="1">
      <alignment horizontal="center" vertical="center" wrapText="1"/>
    </xf>
    <xf numFmtId="0" fontId="9" fillId="15" borderId="50" xfId="0" applyFont="1" applyFill="1" applyBorder="1" applyAlignment="1">
      <alignment horizontal="center" vertical="center" wrapText="1"/>
    </xf>
    <xf numFmtId="0" fontId="0" fillId="7" borderId="38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 wrapText="1"/>
    </xf>
    <xf numFmtId="0" fontId="9" fillId="8" borderId="40" xfId="0" applyFont="1" applyFill="1" applyBorder="1" applyAlignment="1">
      <alignment horizontal="center" vertical="center" wrapText="1"/>
    </xf>
    <xf numFmtId="0" fontId="9" fillId="8" borderId="41" xfId="0" applyFont="1" applyFill="1" applyBorder="1" applyAlignment="1">
      <alignment horizontal="center" vertical="center" wrapText="1"/>
    </xf>
    <xf numFmtId="0" fontId="9" fillId="8" borderId="42" xfId="0" applyFont="1" applyFill="1" applyBorder="1" applyAlignment="1">
      <alignment horizontal="center" vertical="center" wrapText="1"/>
    </xf>
    <xf numFmtId="0" fontId="0" fillId="16" borderId="45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38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0" fontId="0" fillId="17" borderId="38" xfId="0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17" borderId="33" xfId="0" applyFill="1" applyBorder="1" applyAlignment="1">
      <alignment horizontal="center" vertical="center"/>
    </xf>
    <xf numFmtId="0" fontId="0" fillId="15" borderId="46" xfId="0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18" borderId="46" xfId="0" applyFill="1" applyBorder="1" applyAlignment="1">
      <alignment horizontal="center" vertical="center"/>
    </xf>
    <xf numFmtId="0" fontId="0" fillId="19" borderId="38" xfId="0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0" fillId="19" borderId="3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38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33" xfId="0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 wrapText="1"/>
    </xf>
    <xf numFmtId="164" fontId="4" fillId="8" borderId="40" xfId="0" applyNumberFormat="1" applyFont="1" applyFill="1" applyBorder="1" applyAlignment="1">
      <alignment vertical="center"/>
    </xf>
    <xf numFmtId="164" fontId="4" fillId="8" borderId="41" xfId="0" applyNumberFormat="1" applyFont="1" applyFill="1" applyBorder="1" applyAlignment="1">
      <alignment vertical="center"/>
    </xf>
    <xf numFmtId="164" fontId="4" fillId="8" borderId="42" xfId="0" applyNumberFormat="1" applyFont="1" applyFill="1" applyBorder="1" applyAlignment="1">
      <alignment vertical="center"/>
    </xf>
    <xf numFmtId="164" fontId="4" fillId="16" borderId="51" xfId="0" applyNumberFormat="1" applyFont="1" applyFill="1" applyBorder="1" applyAlignment="1">
      <alignment vertical="center"/>
    </xf>
    <xf numFmtId="164" fontId="4" fillId="16" borderId="52" xfId="0" applyNumberFormat="1" applyFont="1" applyFill="1" applyBorder="1" applyAlignment="1">
      <alignment vertical="center"/>
    </xf>
    <xf numFmtId="164" fontId="4" fillId="17" borderId="40" xfId="0" applyNumberFormat="1" applyFont="1" applyFill="1" applyBorder="1" applyAlignment="1">
      <alignment vertical="center" wrapText="1"/>
    </xf>
    <xf numFmtId="164" fontId="4" fillId="17" borderId="41" xfId="0" applyNumberFormat="1" applyFont="1" applyFill="1" applyBorder="1" applyAlignment="1">
      <alignment vertical="center" wrapText="1"/>
    </xf>
    <xf numFmtId="164" fontId="4" fillId="17" borderId="42" xfId="0" applyNumberFormat="1" applyFont="1" applyFill="1" applyBorder="1" applyAlignment="1">
      <alignment vertical="center" wrapText="1"/>
    </xf>
    <xf numFmtId="164" fontId="4" fillId="14" borderId="50" xfId="0" applyNumberFormat="1" applyFont="1" applyFill="1" applyBorder="1" applyAlignment="1">
      <alignment vertical="center" wrapText="1"/>
    </xf>
    <xf numFmtId="164" fontId="4" fillId="15" borderId="50" xfId="0" applyNumberFormat="1" applyFont="1" applyFill="1" applyBorder="1" applyAlignment="1">
      <alignment vertical="center" wrapText="1"/>
    </xf>
    <xf numFmtId="164" fontId="4" fillId="6" borderId="40" xfId="0" applyNumberFormat="1" applyFont="1" applyFill="1" applyBorder="1" applyAlignment="1">
      <alignment vertical="center" wrapText="1"/>
    </xf>
    <xf numFmtId="164" fontId="4" fillId="6" borderId="41" xfId="0" applyNumberFormat="1" applyFont="1" applyFill="1" applyBorder="1" applyAlignment="1">
      <alignment vertical="center" wrapText="1"/>
    </xf>
    <xf numFmtId="164" fontId="4" fillId="6" borderId="42" xfId="0" applyNumberFormat="1" applyFont="1" applyFill="1" applyBorder="1" applyAlignment="1">
      <alignment vertical="center" wrapText="1"/>
    </xf>
    <xf numFmtId="164" fontId="4" fillId="18" borderId="50" xfId="0" applyNumberFormat="1" applyFont="1" applyFill="1" applyBorder="1" applyAlignment="1">
      <alignment vertical="center" wrapText="1"/>
    </xf>
    <xf numFmtId="164" fontId="4" fillId="19" borderId="40" xfId="0" applyNumberFormat="1" applyFont="1" applyFill="1" applyBorder="1" applyAlignment="1">
      <alignment vertical="center" wrapText="1"/>
    </xf>
    <xf numFmtId="164" fontId="4" fillId="19" borderId="41" xfId="0" applyNumberFormat="1" applyFont="1" applyFill="1" applyBorder="1" applyAlignment="1">
      <alignment vertical="center" wrapText="1"/>
    </xf>
    <xf numFmtId="164" fontId="4" fillId="19" borderId="42" xfId="0" applyNumberFormat="1" applyFont="1" applyFill="1" applyBorder="1" applyAlignment="1">
      <alignment vertical="center" wrapText="1"/>
    </xf>
    <xf numFmtId="164" fontId="4" fillId="7" borderId="40" xfId="0" applyNumberFormat="1" applyFont="1" applyFill="1" applyBorder="1" applyAlignment="1">
      <alignment vertical="center"/>
    </xf>
    <xf numFmtId="164" fontId="4" fillId="7" borderId="42" xfId="0" applyNumberFormat="1" applyFont="1" applyFill="1" applyBorder="1" applyAlignment="1">
      <alignment vertical="center"/>
    </xf>
    <xf numFmtId="164" fontId="4" fillId="7" borderId="50" xfId="0" applyNumberFormat="1" applyFont="1" applyFill="1" applyBorder="1" applyAlignment="1">
      <alignment vertical="center"/>
    </xf>
    <xf numFmtId="164" fontId="4" fillId="7" borderId="41" xfId="0" applyNumberFormat="1" applyFont="1" applyFill="1" applyBorder="1" applyAlignment="1">
      <alignment vertical="center"/>
    </xf>
    <xf numFmtId="164" fontId="4" fillId="11" borderId="40" xfId="0" applyNumberFormat="1" applyFont="1" applyFill="1" applyBorder="1" applyAlignment="1">
      <alignment vertical="center"/>
    </xf>
    <xf numFmtId="164" fontId="4" fillId="11" borderId="41" xfId="0" applyNumberFormat="1" applyFont="1" applyFill="1" applyBorder="1" applyAlignment="1">
      <alignment vertical="center"/>
    </xf>
    <xf numFmtId="164" fontId="4" fillId="11" borderId="42" xfId="0" applyNumberFormat="1" applyFont="1" applyFill="1" applyBorder="1" applyAlignment="1">
      <alignment vertical="center"/>
    </xf>
    <xf numFmtId="0" fontId="4" fillId="2" borderId="30" xfId="0" applyFont="1" applyFill="1" applyBorder="1" applyAlignment="1">
      <alignment horizontal="center" vertical="center" wrapText="1"/>
    </xf>
    <xf numFmtId="0" fontId="0" fillId="8" borderId="39" xfId="0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 wrapText="1"/>
    </xf>
    <xf numFmtId="0" fontId="0" fillId="16" borderId="39" xfId="0" applyFill="1" applyBorder="1" applyAlignment="1">
      <alignment horizontal="center" vertical="center" wrapText="1"/>
    </xf>
    <xf numFmtId="0" fontId="0" fillId="16" borderId="47" xfId="0" applyFill="1" applyBorder="1" applyAlignment="1">
      <alignment horizontal="center" vertical="center" wrapText="1"/>
    </xf>
    <xf numFmtId="0" fontId="0" fillId="17" borderId="39" xfId="0" applyFill="1" applyBorder="1" applyAlignment="1">
      <alignment horizontal="center" vertical="center" wrapText="1"/>
    </xf>
    <xf numFmtId="0" fontId="0" fillId="17" borderId="35" xfId="0" applyFill="1" applyBorder="1" applyAlignment="1">
      <alignment horizontal="center" vertical="center" wrapText="1"/>
    </xf>
    <xf numFmtId="44" fontId="0" fillId="17" borderId="47" xfId="1" applyFont="1" applyFill="1" applyBorder="1" applyAlignment="1">
      <alignment horizontal="center" vertical="center" wrapText="1"/>
    </xf>
    <xf numFmtId="0" fontId="0" fillId="14" borderId="34" xfId="0" applyFill="1" applyBorder="1" applyAlignment="1">
      <alignment horizontal="center" vertical="center" wrapText="1"/>
    </xf>
    <xf numFmtId="0" fontId="0" fillId="15" borderId="34" xfId="0" applyFill="1" applyBorder="1" applyAlignment="1">
      <alignment horizontal="center" vertical="center" wrapText="1"/>
    </xf>
    <xf numFmtId="0" fontId="0" fillId="6" borderId="35" xfId="0" applyFill="1" applyBorder="1" applyAlignment="1">
      <alignment horizontal="center" vertical="center" wrapText="1"/>
    </xf>
    <xf numFmtId="0" fontId="0" fillId="18" borderId="35" xfId="0" applyFill="1" applyBorder="1" applyAlignment="1">
      <alignment horizontal="center" vertical="center" wrapText="1"/>
    </xf>
    <xf numFmtId="0" fontId="0" fillId="19" borderId="35" xfId="0" applyFill="1" applyBorder="1" applyAlignment="1">
      <alignment horizontal="center" vertical="center" wrapText="1"/>
    </xf>
    <xf numFmtId="0" fontId="0" fillId="7" borderId="35" xfId="0" applyFill="1" applyBorder="1" applyAlignment="1">
      <alignment horizontal="center" vertical="center"/>
    </xf>
    <xf numFmtId="0" fontId="0" fillId="11" borderId="35" xfId="0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 wrapText="1"/>
    </xf>
    <xf numFmtId="0" fontId="0" fillId="19" borderId="36" xfId="0" applyFill="1" applyBorder="1" applyAlignment="1">
      <alignment horizontal="center" vertical="center" wrapText="1"/>
    </xf>
    <xf numFmtId="0" fontId="0" fillId="11" borderId="39" xfId="0" applyFill="1" applyBorder="1" applyAlignment="1">
      <alignment horizontal="center" vertical="center"/>
    </xf>
    <xf numFmtId="0" fontId="0" fillId="7" borderId="39" xfId="0" applyFill="1" applyBorder="1" applyAlignment="1">
      <alignment horizontal="center" vertical="center"/>
    </xf>
    <xf numFmtId="0" fontId="0" fillId="7" borderId="36" xfId="0" applyFill="1" applyBorder="1" applyAlignment="1">
      <alignment horizontal="center" vertical="center"/>
    </xf>
    <xf numFmtId="14" fontId="6" fillId="7" borderId="53" xfId="0" applyNumberFormat="1" applyFont="1" applyFill="1" applyBorder="1" applyAlignment="1">
      <alignment horizontal="center" vertical="center"/>
    </xf>
    <xf numFmtId="14" fontId="6" fillId="7" borderId="23" xfId="0" applyNumberFormat="1" applyFont="1" applyFill="1" applyBorder="1" applyAlignment="1">
      <alignment horizontal="center" vertical="center"/>
    </xf>
    <xf numFmtId="14" fontId="6" fillId="7" borderId="54" xfId="0" applyNumberFormat="1" applyFont="1" applyFill="1" applyBorder="1" applyAlignment="1">
      <alignment horizontal="center" vertical="center"/>
    </xf>
    <xf numFmtId="14" fontId="0" fillId="6" borderId="53" xfId="0" applyNumberFormat="1" applyFill="1" applyBorder="1" applyAlignment="1">
      <alignment horizontal="center" vertical="center"/>
    </xf>
    <xf numFmtId="14" fontId="0" fillId="6" borderId="23" xfId="0" applyNumberFormat="1" applyFill="1" applyBorder="1" applyAlignment="1">
      <alignment horizontal="center" vertical="center"/>
    </xf>
    <xf numFmtId="14" fontId="0" fillId="6" borderId="54" xfId="0" applyNumberFormat="1" applyFill="1" applyBorder="1" applyAlignment="1">
      <alignment horizontal="center" vertical="center"/>
    </xf>
    <xf numFmtId="14" fontId="6" fillId="11" borderId="53" xfId="0" applyNumberFormat="1" applyFont="1" applyFill="1" applyBorder="1" applyAlignment="1">
      <alignment horizontal="center" vertical="center"/>
    </xf>
    <xf numFmtId="14" fontId="6" fillId="11" borderId="23" xfId="0" applyNumberFormat="1" applyFont="1" applyFill="1" applyBorder="1" applyAlignment="1">
      <alignment horizontal="center" vertical="center"/>
    </xf>
    <xf numFmtId="14" fontId="6" fillId="11" borderId="54" xfId="0" applyNumberFormat="1" applyFont="1" applyFill="1" applyBorder="1" applyAlignment="1">
      <alignment horizontal="center" vertical="center"/>
    </xf>
    <xf numFmtId="164" fontId="4" fillId="6" borderId="16" xfId="0" applyNumberFormat="1" applyFont="1" applyFill="1" applyBorder="1" applyAlignment="1">
      <alignment vertical="center"/>
    </xf>
    <xf numFmtId="164" fontId="4" fillId="6" borderId="17" xfId="0" applyNumberFormat="1" applyFont="1" applyFill="1" applyBorder="1" applyAlignment="1">
      <alignment vertical="center"/>
    </xf>
    <xf numFmtId="164" fontId="4" fillId="6" borderId="18" xfId="0" applyNumberFormat="1" applyFont="1" applyFill="1" applyBorder="1" applyAlignment="1">
      <alignment vertical="center"/>
    </xf>
    <xf numFmtId="164" fontId="4" fillId="11" borderId="16" xfId="0" applyNumberFormat="1" applyFont="1" applyFill="1" applyBorder="1" applyAlignment="1">
      <alignment vertical="center"/>
    </xf>
    <xf numFmtId="164" fontId="4" fillId="11" borderId="17" xfId="0" applyNumberFormat="1" applyFont="1" applyFill="1" applyBorder="1" applyAlignment="1">
      <alignment vertical="center"/>
    </xf>
    <xf numFmtId="164" fontId="4" fillId="11" borderId="18" xfId="0" applyNumberFormat="1" applyFont="1" applyFill="1" applyBorder="1" applyAlignment="1">
      <alignment vertical="center"/>
    </xf>
    <xf numFmtId="164" fontId="0" fillId="0" borderId="1" xfId="0" applyNumberFormat="1" applyBorder="1" applyAlignment="1">
      <alignment horizontal="center"/>
    </xf>
    <xf numFmtId="0" fontId="5" fillId="0" borderId="2" xfId="0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5" fillId="0" borderId="55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164" fontId="4" fillId="7" borderId="56" xfId="0" applyNumberFormat="1" applyFont="1" applyFill="1" applyBorder="1" applyAlignment="1">
      <alignment vertical="center"/>
    </xf>
    <xf numFmtId="164" fontId="4" fillId="7" borderId="57" xfId="0" applyNumberFormat="1" applyFont="1" applyFill="1" applyBorder="1" applyAlignment="1">
      <alignment vertical="center"/>
    </xf>
    <xf numFmtId="164" fontId="4" fillId="7" borderId="58" xfId="0" applyNumberFormat="1" applyFont="1" applyFill="1" applyBorder="1" applyAlignment="1">
      <alignment vertical="center"/>
    </xf>
    <xf numFmtId="49" fontId="6" fillId="7" borderId="39" xfId="0" applyNumberFormat="1" applyFont="1" applyFill="1" applyBorder="1" applyAlignment="1">
      <alignment horizontal="center" vertical="center"/>
    </xf>
    <xf numFmtId="49" fontId="6" fillId="7" borderId="35" xfId="0" applyNumberFormat="1" applyFont="1" applyFill="1" applyBorder="1" applyAlignment="1">
      <alignment horizontal="center" vertical="center"/>
    </xf>
    <xf numFmtId="49" fontId="6" fillId="7" borderId="36" xfId="0" applyNumberFormat="1" applyFont="1" applyFill="1" applyBorder="1" applyAlignment="1">
      <alignment horizontal="center" vertical="center"/>
    </xf>
    <xf numFmtId="49" fontId="0" fillId="6" borderId="8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6" fillId="11" borderId="12" xfId="0" applyNumberFormat="1" applyFont="1" applyFill="1" applyBorder="1" applyAlignment="1">
      <alignment horizontal="center" vertical="center"/>
    </xf>
    <xf numFmtId="49" fontId="6" fillId="11" borderId="1" xfId="0" applyNumberFormat="1" applyFont="1" applyFill="1" applyBorder="1" applyAlignment="1">
      <alignment horizontal="center" vertical="center"/>
    </xf>
    <xf numFmtId="49" fontId="6" fillId="11" borderId="15" xfId="0" applyNumberFormat="1" applyFont="1" applyFill="1" applyBorder="1" applyAlignment="1">
      <alignment horizontal="center" vertical="center"/>
    </xf>
    <xf numFmtId="0" fontId="9" fillId="20" borderId="3" xfId="0" applyFont="1" applyFill="1" applyBorder="1" applyAlignment="1">
      <alignment horizontal="center" vertical="center"/>
    </xf>
    <xf numFmtId="0" fontId="0" fillId="20" borderId="14" xfId="0" applyFill="1" applyBorder="1" applyAlignment="1">
      <alignment horizontal="center" vertical="center"/>
    </xf>
    <xf numFmtId="0" fontId="0" fillId="20" borderId="15" xfId="0" applyFill="1" applyBorder="1" applyAlignment="1">
      <alignment horizontal="center" vertical="center" wrapText="1"/>
    </xf>
    <xf numFmtId="164" fontId="4" fillId="20" borderId="42" xfId="0" applyNumberFormat="1" applyFont="1" applyFill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164" fontId="0" fillId="0" borderId="1" xfId="0" applyNumberFormat="1" applyBorder="1"/>
    <xf numFmtId="165" fontId="3" fillId="9" borderId="1" xfId="0" applyNumberFormat="1" applyFont="1" applyFill="1" applyBorder="1" applyAlignment="1">
      <alignment horizontal="center" vertical="center" wrapText="1"/>
    </xf>
    <xf numFmtId="0" fontId="6" fillId="20" borderId="25" xfId="0" applyFont="1" applyFill="1" applyBorder="1" applyAlignment="1">
      <alignment horizontal="center" vertical="center"/>
    </xf>
    <xf numFmtId="0" fontId="0" fillId="20" borderId="26" xfId="0" applyFill="1" applyBorder="1" applyAlignment="1">
      <alignment horizontal="center" vertical="center"/>
    </xf>
    <xf numFmtId="164" fontId="6" fillId="20" borderId="26" xfId="0" applyNumberFormat="1" applyFont="1" applyFill="1" applyBorder="1" applyAlignment="1">
      <alignment horizontal="center" vertical="center"/>
    </xf>
    <xf numFmtId="14" fontId="6" fillId="20" borderId="53" xfId="0" applyNumberFormat="1" applyFont="1" applyFill="1" applyBorder="1" applyAlignment="1">
      <alignment horizontal="center" vertical="center"/>
    </xf>
    <xf numFmtId="49" fontId="6" fillId="20" borderId="39" xfId="0" applyNumberFormat="1" applyFont="1" applyFill="1" applyBorder="1" applyAlignment="1">
      <alignment horizontal="center" vertical="center"/>
    </xf>
    <xf numFmtId="164" fontId="4" fillId="20" borderId="56" xfId="0" applyNumberFormat="1" applyFont="1" applyFill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4" fillId="21" borderId="6" xfId="0" applyFont="1" applyFill="1" applyBorder="1" applyAlignment="1">
      <alignment horizontal="center" vertical="center" wrapText="1"/>
    </xf>
    <xf numFmtId="0" fontId="16" fillId="22" borderId="6" xfId="0" applyFont="1" applyFill="1" applyBorder="1" applyAlignment="1">
      <alignment vertical="center" wrapText="1"/>
    </xf>
    <xf numFmtId="0" fontId="15" fillId="0" borderId="6" xfId="0" applyFont="1" applyBorder="1" applyAlignment="1">
      <alignment vertical="center"/>
    </xf>
    <xf numFmtId="0" fontId="15" fillId="0" borderId="6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5" fillId="0" borderId="5" xfId="0" applyFont="1" applyBorder="1" applyAlignment="1">
      <alignment horizontal="center"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A3F3C1"/>
      <color rgb="FFB4D59F"/>
      <color rgb="FFC3C0FC"/>
      <color rgb="FFC489FF"/>
      <color rgb="FFF0E1FF"/>
      <color rgb="FFE4C9FF"/>
      <color rgb="FFE6CDFF"/>
      <color rgb="FFD9B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zoomScale="90" zoomScaleNormal="90" workbookViewId="0">
      <selection activeCell="C25" sqref="C25"/>
    </sheetView>
  </sheetViews>
  <sheetFormatPr defaultRowHeight="15"/>
  <cols>
    <col min="1" max="1" width="19.28515625" style="1" customWidth="1"/>
    <col min="2" max="2" width="27.42578125" style="6" customWidth="1"/>
    <col min="3" max="3" width="30.140625" style="4" customWidth="1"/>
    <col min="4" max="4" width="20.28515625" style="7" customWidth="1"/>
    <col min="5" max="5" width="17.42578125" style="3" customWidth="1"/>
    <col min="6" max="6" width="17.42578125" customWidth="1"/>
    <col min="7" max="7" width="18.28515625" customWidth="1"/>
    <col min="8" max="8" width="18.28515625" style="5" customWidth="1"/>
    <col min="9" max="9" width="18.85546875" customWidth="1"/>
    <col min="10" max="10" width="42" customWidth="1"/>
  </cols>
  <sheetData>
    <row r="1" spans="1:10" s="2" customFormat="1" ht="43.5" customHeight="1">
      <c r="A1" s="11" t="s">
        <v>0</v>
      </c>
      <c r="B1" s="14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</row>
    <row r="2" spans="1:10">
      <c r="A2" s="15">
        <v>2022</v>
      </c>
      <c r="B2" s="12" t="s">
        <v>8</v>
      </c>
      <c r="C2" s="18">
        <v>3000000</v>
      </c>
      <c r="D2" s="50">
        <v>44685</v>
      </c>
      <c r="E2" s="18" t="s">
        <v>9</v>
      </c>
      <c r="F2" s="18" t="s">
        <v>9</v>
      </c>
      <c r="G2" s="15" t="s">
        <v>9</v>
      </c>
      <c r="H2" s="17" t="s">
        <v>10</v>
      </c>
    </row>
    <row r="3" spans="1:10">
      <c r="A3" s="15">
        <v>2022</v>
      </c>
      <c r="B3" s="12" t="s">
        <v>8</v>
      </c>
      <c r="C3" s="18">
        <v>15234057</v>
      </c>
      <c r="D3" s="50">
        <v>44874</v>
      </c>
      <c r="E3" s="18" t="s">
        <v>9</v>
      </c>
      <c r="F3" s="18" t="s">
        <v>9</v>
      </c>
      <c r="G3" s="15" t="s">
        <v>9</v>
      </c>
      <c r="H3" s="17" t="s">
        <v>10</v>
      </c>
    </row>
    <row r="4" spans="1:10" ht="45">
      <c r="A4" s="17">
        <v>2022</v>
      </c>
      <c r="B4" s="16" t="s">
        <v>11</v>
      </c>
      <c r="C4" s="18">
        <f>4870*1000</f>
        <v>4870000</v>
      </c>
      <c r="D4" s="16" t="s">
        <v>12</v>
      </c>
      <c r="E4" s="16" t="s">
        <v>13</v>
      </c>
      <c r="F4" s="12" t="s">
        <v>12</v>
      </c>
      <c r="G4" s="12" t="s">
        <v>12</v>
      </c>
      <c r="H4" s="17" t="s">
        <v>14</v>
      </c>
      <c r="J4" s="5"/>
    </row>
    <row r="5" spans="1:10" ht="45">
      <c r="A5" s="19">
        <v>2021</v>
      </c>
      <c r="B5" s="20" t="s">
        <v>15</v>
      </c>
      <c r="C5" s="20">
        <v>0</v>
      </c>
      <c r="D5" s="20" t="s">
        <v>12</v>
      </c>
      <c r="E5" s="21" t="s">
        <v>16</v>
      </c>
      <c r="F5" s="19">
        <v>2022</v>
      </c>
      <c r="G5" s="19" t="s">
        <v>17</v>
      </c>
      <c r="H5" s="19" t="s">
        <v>18</v>
      </c>
    </row>
    <row r="6" spans="1:10">
      <c r="A6" s="23">
        <v>2021</v>
      </c>
      <c r="B6" s="22" t="s">
        <v>8</v>
      </c>
      <c r="C6" s="24">
        <v>5813350</v>
      </c>
      <c r="D6" s="47">
        <v>44532</v>
      </c>
      <c r="E6" s="22" t="s">
        <v>9</v>
      </c>
      <c r="F6" s="22" t="s">
        <v>9</v>
      </c>
      <c r="G6" s="22" t="s">
        <v>9</v>
      </c>
      <c r="H6" s="19" t="s">
        <v>10</v>
      </c>
    </row>
    <row r="7" spans="1:10" ht="30">
      <c r="A7" s="25">
        <v>2021</v>
      </c>
      <c r="B7" s="20" t="s">
        <v>11</v>
      </c>
      <c r="C7" s="26">
        <f>452*1000</f>
        <v>452000</v>
      </c>
      <c r="D7" s="20" t="s">
        <v>12</v>
      </c>
      <c r="E7" s="19" t="s">
        <v>12</v>
      </c>
      <c r="F7" s="19" t="s">
        <v>12</v>
      </c>
      <c r="G7" s="19" t="s">
        <v>19</v>
      </c>
      <c r="H7" s="19" t="s">
        <v>20</v>
      </c>
    </row>
    <row r="8" spans="1:10" ht="30">
      <c r="A8" s="28">
        <v>2020</v>
      </c>
      <c r="B8" s="29" t="s">
        <v>11</v>
      </c>
      <c r="C8" s="29">
        <f>1502*1000</f>
        <v>1502000</v>
      </c>
      <c r="D8" s="28" t="s">
        <v>12</v>
      </c>
      <c r="E8" s="29" t="s">
        <v>21</v>
      </c>
      <c r="F8" s="28" t="s">
        <v>12</v>
      </c>
      <c r="G8" s="30">
        <v>44914</v>
      </c>
      <c r="H8" s="28" t="s">
        <v>22</v>
      </c>
    </row>
    <row r="9" spans="1:10">
      <c r="A9" s="28">
        <v>2020</v>
      </c>
      <c r="B9" s="29" t="s">
        <v>8</v>
      </c>
      <c r="C9" s="29">
        <v>10400000</v>
      </c>
      <c r="D9" s="46">
        <v>44032</v>
      </c>
      <c r="E9" s="29" t="s">
        <v>9</v>
      </c>
      <c r="F9" s="29" t="s">
        <v>9</v>
      </c>
      <c r="G9" s="29" t="s">
        <v>9</v>
      </c>
      <c r="H9" s="28" t="s">
        <v>10</v>
      </c>
    </row>
    <row r="10" spans="1:10">
      <c r="A10" s="28">
        <v>2020</v>
      </c>
      <c r="B10" s="29" t="s">
        <v>8</v>
      </c>
      <c r="C10" s="29">
        <v>25200000</v>
      </c>
      <c r="D10" s="46">
        <v>44176</v>
      </c>
      <c r="E10" s="29" t="s">
        <v>9</v>
      </c>
      <c r="F10" s="29" t="s">
        <v>9</v>
      </c>
      <c r="G10" s="29" t="s">
        <v>9</v>
      </c>
      <c r="H10" s="28" t="s">
        <v>10</v>
      </c>
    </row>
    <row r="11" spans="1:10">
      <c r="A11" s="27">
        <v>2019</v>
      </c>
      <c r="B11" s="27" t="s">
        <v>8</v>
      </c>
      <c r="C11" s="45">
        <v>26563000</v>
      </c>
      <c r="D11" s="44">
        <v>43682</v>
      </c>
      <c r="E11" s="27" t="s">
        <v>9</v>
      </c>
      <c r="F11" s="27" t="s">
        <v>9</v>
      </c>
      <c r="G11" s="27" t="s">
        <v>9</v>
      </c>
      <c r="H11" s="27" t="s">
        <v>10</v>
      </c>
    </row>
    <row r="12" spans="1:10">
      <c r="A12" s="27">
        <v>2019</v>
      </c>
      <c r="B12" s="27" t="s">
        <v>8</v>
      </c>
      <c r="C12" s="45">
        <v>50009892</v>
      </c>
      <c r="D12" s="44">
        <v>43762</v>
      </c>
      <c r="E12" s="27" t="s">
        <v>9</v>
      </c>
      <c r="F12" s="27" t="s">
        <v>9</v>
      </c>
      <c r="G12" s="27" t="s">
        <v>9</v>
      </c>
      <c r="H12" s="27" t="s">
        <v>10</v>
      </c>
    </row>
    <row r="13" spans="1:10">
      <c r="A13" s="27">
        <v>2019</v>
      </c>
      <c r="B13" s="27" t="s">
        <v>8</v>
      </c>
      <c r="C13" s="45">
        <v>27401892</v>
      </c>
      <c r="D13" s="44">
        <v>43816</v>
      </c>
      <c r="E13" s="27" t="s">
        <v>9</v>
      </c>
      <c r="F13" s="27" t="s">
        <v>9</v>
      </c>
      <c r="G13" s="27" t="s">
        <v>9</v>
      </c>
      <c r="H13" s="27" t="s">
        <v>10</v>
      </c>
    </row>
    <row r="14" spans="1:10">
      <c r="A14" s="27">
        <v>2019</v>
      </c>
      <c r="B14" s="27" t="s">
        <v>8</v>
      </c>
      <c r="C14" s="45">
        <v>5635108</v>
      </c>
      <c r="D14" s="44">
        <v>43829</v>
      </c>
      <c r="E14" s="27" t="s">
        <v>9</v>
      </c>
      <c r="F14" s="27" t="s">
        <v>9</v>
      </c>
      <c r="G14" s="27" t="s">
        <v>9</v>
      </c>
      <c r="H14" s="27" t="s">
        <v>10</v>
      </c>
    </row>
    <row r="15" spans="1:10" ht="31.5" customHeight="1">
      <c r="A15" s="141">
        <v>2019</v>
      </c>
      <c r="B15" s="141" t="s">
        <v>23</v>
      </c>
      <c r="C15" s="166">
        <v>0</v>
      </c>
      <c r="D15" s="166" t="s">
        <v>24</v>
      </c>
      <c r="E15" s="142">
        <v>2019</v>
      </c>
      <c r="F15" s="143" t="s">
        <v>12</v>
      </c>
      <c r="G15" s="143">
        <v>2022</v>
      </c>
      <c r="H15" s="27" t="s">
        <v>25</v>
      </c>
    </row>
    <row r="16" spans="1:10" ht="30.75" customHeight="1">
      <c r="A16" s="141">
        <v>2019</v>
      </c>
      <c r="B16" s="141" t="s">
        <v>23</v>
      </c>
      <c r="C16" s="166">
        <v>0</v>
      </c>
      <c r="D16" s="166" t="s">
        <v>24</v>
      </c>
      <c r="E16" s="142">
        <v>2019</v>
      </c>
      <c r="F16" s="143" t="s">
        <v>12</v>
      </c>
      <c r="G16" s="143">
        <v>2022</v>
      </c>
      <c r="H16" s="27" t="s">
        <v>26</v>
      </c>
    </row>
    <row r="17" spans="1:8" s="5" customFormat="1" ht="30">
      <c r="A17" s="32">
        <v>2018</v>
      </c>
      <c r="B17" s="33" t="s">
        <v>27</v>
      </c>
      <c r="C17" s="33">
        <v>46065000</v>
      </c>
      <c r="D17" s="33" t="s">
        <v>12</v>
      </c>
      <c r="E17" s="33" t="s">
        <v>28</v>
      </c>
      <c r="F17" s="32" t="s">
        <v>29</v>
      </c>
      <c r="G17" s="32" t="s">
        <v>12</v>
      </c>
      <c r="H17" s="32" t="s">
        <v>25</v>
      </c>
    </row>
    <row r="18" spans="1:8" s="5" customFormat="1">
      <c r="A18" s="32">
        <v>2018</v>
      </c>
      <c r="B18" s="32" t="s">
        <v>8</v>
      </c>
      <c r="C18" s="33">
        <v>20401142.5</v>
      </c>
      <c r="D18" s="43">
        <v>43208</v>
      </c>
      <c r="E18" s="33" t="s">
        <v>9</v>
      </c>
      <c r="F18" s="33" t="s">
        <v>9</v>
      </c>
      <c r="G18" s="33" t="s">
        <v>9</v>
      </c>
      <c r="H18" s="32" t="s">
        <v>10</v>
      </c>
    </row>
    <row r="19" spans="1:8" s="5" customFormat="1">
      <c r="A19" s="32">
        <v>2018</v>
      </c>
      <c r="B19" s="32" t="s">
        <v>8</v>
      </c>
      <c r="C19" s="33">
        <v>3023720</v>
      </c>
      <c r="D19" s="43">
        <v>43292</v>
      </c>
      <c r="E19" s="33" t="s">
        <v>9</v>
      </c>
      <c r="F19" s="33" t="s">
        <v>9</v>
      </c>
      <c r="G19" s="33" t="s">
        <v>9</v>
      </c>
      <c r="H19" s="32" t="s">
        <v>10</v>
      </c>
    </row>
    <row r="20" spans="1:8" s="5" customFormat="1">
      <c r="A20" s="32">
        <v>2018</v>
      </c>
      <c r="B20" s="32" t="s">
        <v>8</v>
      </c>
      <c r="C20" s="33">
        <v>23201246.02</v>
      </c>
      <c r="D20" s="43">
        <v>43333</v>
      </c>
      <c r="E20" s="33" t="s">
        <v>9</v>
      </c>
      <c r="F20" s="33" t="s">
        <v>9</v>
      </c>
      <c r="G20" s="33" t="s">
        <v>9</v>
      </c>
      <c r="H20" s="32" t="s">
        <v>10</v>
      </c>
    </row>
    <row r="21" spans="1:8">
      <c r="A21" s="32">
        <v>2018</v>
      </c>
      <c r="B21" s="32" t="s">
        <v>8</v>
      </c>
      <c r="C21" s="33">
        <v>3373891.48</v>
      </c>
      <c r="D21" s="43">
        <v>43388</v>
      </c>
      <c r="E21" s="33" t="s">
        <v>9</v>
      </c>
      <c r="F21" s="33" t="s">
        <v>9</v>
      </c>
      <c r="G21" s="33" t="s">
        <v>9</v>
      </c>
      <c r="H21" s="32" t="s">
        <v>10</v>
      </c>
    </row>
    <row r="22" spans="1:8">
      <c r="A22" s="32">
        <v>2018</v>
      </c>
      <c r="B22" s="32" t="s">
        <v>8</v>
      </c>
      <c r="C22" s="33">
        <v>4288000</v>
      </c>
      <c r="D22" s="43">
        <v>43418</v>
      </c>
      <c r="E22" s="33" t="s">
        <v>9</v>
      </c>
      <c r="F22" s="33" t="s">
        <v>9</v>
      </c>
      <c r="G22" s="33" t="s">
        <v>9</v>
      </c>
      <c r="H22" s="32" t="s">
        <v>10</v>
      </c>
    </row>
    <row r="23" spans="1:8">
      <c r="A23" s="32">
        <v>2019</v>
      </c>
      <c r="B23" s="32" t="s">
        <v>8</v>
      </c>
      <c r="C23" s="33">
        <v>585058</v>
      </c>
      <c r="D23" s="43">
        <v>43420</v>
      </c>
      <c r="E23" s="33" t="s">
        <v>9</v>
      </c>
      <c r="F23" s="33" t="s">
        <v>9</v>
      </c>
      <c r="G23" s="33" t="s">
        <v>9</v>
      </c>
      <c r="H23" s="32" t="s">
        <v>10</v>
      </c>
    </row>
    <row r="24" spans="1:8">
      <c r="A24" s="32">
        <v>2020</v>
      </c>
      <c r="B24" s="32" t="s">
        <v>8</v>
      </c>
      <c r="C24" s="33">
        <v>5117050</v>
      </c>
      <c r="D24" s="43">
        <v>43448</v>
      </c>
      <c r="E24" s="33" t="s">
        <v>9</v>
      </c>
      <c r="F24" s="33" t="s">
        <v>9</v>
      </c>
      <c r="G24" s="33" t="s">
        <v>9</v>
      </c>
      <c r="H24" s="32" t="s">
        <v>10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"/>
  <sheetViews>
    <sheetView zoomScale="130" zoomScaleNormal="130" workbookViewId="0">
      <selection activeCell="F4" sqref="F4:F6"/>
    </sheetView>
  </sheetViews>
  <sheetFormatPr defaultRowHeight="15"/>
  <cols>
    <col min="1" max="1" width="39.42578125" customWidth="1"/>
    <col min="2" max="2" width="13.85546875" style="1" customWidth="1"/>
    <col min="3" max="3" width="18.140625" style="42" customWidth="1"/>
    <col min="4" max="4" width="19.140625" style="42" customWidth="1"/>
    <col min="5" max="5" width="20.28515625" style="42" customWidth="1"/>
    <col min="6" max="6" width="22.5703125" customWidth="1"/>
    <col min="7" max="7" width="9.140625" customWidth="1"/>
  </cols>
  <sheetData>
    <row r="1" spans="1:6" s="2" customFormat="1" ht="30">
      <c r="A1" s="11" t="s">
        <v>307</v>
      </c>
      <c r="B1" s="11" t="s">
        <v>283</v>
      </c>
      <c r="C1" s="109" t="s">
        <v>308</v>
      </c>
      <c r="D1" s="109" t="s">
        <v>309</v>
      </c>
      <c r="E1" s="109" t="s">
        <v>310</v>
      </c>
      <c r="F1" s="75" t="s">
        <v>311</v>
      </c>
    </row>
    <row r="2" spans="1:6" s="2" customFormat="1" ht="45">
      <c r="A2" s="165" t="s">
        <v>312</v>
      </c>
      <c r="B2" s="10">
        <v>2023</v>
      </c>
      <c r="C2" s="53">
        <v>0</v>
      </c>
      <c r="D2" s="53">
        <v>0</v>
      </c>
      <c r="E2" s="53">
        <v>0</v>
      </c>
      <c r="F2" s="51">
        <f>SUM(C2:E2)</f>
        <v>0</v>
      </c>
    </row>
    <row r="3" spans="1:6" s="2" customFormat="1" ht="45">
      <c r="A3" s="165" t="s">
        <v>312</v>
      </c>
      <c r="B3" s="10">
        <v>2022</v>
      </c>
      <c r="C3" s="53">
        <v>0</v>
      </c>
      <c r="D3" s="53">
        <v>0</v>
      </c>
      <c r="E3" s="53">
        <v>0</v>
      </c>
      <c r="F3" s="51">
        <f t="shared" ref="F3:F7" si="0">SUM(C3:E3)</f>
        <v>0</v>
      </c>
    </row>
    <row r="4" spans="1:6" ht="30" customHeight="1">
      <c r="A4" s="165" t="s">
        <v>312</v>
      </c>
      <c r="B4" s="10">
        <v>2021</v>
      </c>
      <c r="C4" s="54">
        <v>5740000</v>
      </c>
      <c r="D4" s="54">
        <v>18107000</v>
      </c>
      <c r="E4" s="54">
        <v>32062000</v>
      </c>
      <c r="F4" s="51">
        <f t="shared" si="0"/>
        <v>55909000</v>
      </c>
    </row>
    <row r="5" spans="1:6" ht="37.5" customHeight="1">
      <c r="A5" s="165" t="s">
        <v>312</v>
      </c>
      <c r="B5" s="10">
        <v>2020</v>
      </c>
      <c r="C5" s="54">
        <v>488000</v>
      </c>
      <c r="D5" s="54">
        <v>15570000</v>
      </c>
      <c r="E5" s="54">
        <v>25839000</v>
      </c>
      <c r="F5" s="51">
        <f t="shared" si="0"/>
        <v>41897000</v>
      </c>
    </row>
    <row r="6" spans="1:6" ht="45">
      <c r="A6" s="165" t="s">
        <v>312</v>
      </c>
      <c r="B6" s="10">
        <v>2019</v>
      </c>
      <c r="C6" s="54">
        <v>1500000</v>
      </c>
      <c r="D6" s="54">
        <v>19208000</v>
      </c>
      <c r="E6" s="54">
        <v>4119000</v>
      </c>
      <c r="F6" s="51">
        <f t="shared" si="0"/>
        <v>24827000</v>
      </c>
    </row>
    <row r="7" spans="1:6" ht="45">
      <c r="A7" s="165" t="s">
        <v>312</v>
      </c>
      <c r="B7" s="10">
        <v>2018</v>
      </c>
      <c r="C7" s="54">
        <v>0</v>
      </c>
      <c r="D7" s="54">
        <v>0</v>
      </c>
      <c r="E7" s="54">
        <v>0</v>
      </c>
      <c r="F7" s="51">
        <f t="shared" si="0"/>
        <v>0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I13"/>
  <sheetViews>
    <sheetView topLeftCell="B1" zoomScale="130" zoomScaleNormal="130" workbookViewId="0">
      <selection activeCell="D21" sqref="D21"/>
    </sheetView>
  </sheetViews>
  <sheetFormatPr defaultRowHeight="15"/>
  <cols>
    <col min="2" max="2" width="28.85546875" style="6" customWidth="1"/>
    <col min="3" max="3" width="18.85546875" style="6" customWidth="1"/>
    <col min="4" max="4" width="21.42578125" customWidth="1"/>
    <col min="5" max="5" width="21.140625" style="1" customWidth="1"/>
    <col min="6" max="6" width="15.5703125" style="1" bestFit="1" customWidth="1"/>
    <col min="7" max="7" width="15.5703125" style="1" customWidth="1"/>
    <col min="8" max="8" width="21.140625" style="49" customWidth="1"/>
    <col min="9" max="9" width="16.140625" style="1" customWidth="1"/>
  </cols>
  <sheetData>
    <row r="1" spans="2:9" s="2" customFormat="1" ht="30">
      <c r="B1" s="71" t="s">
        <v>313</v>
      </c>
      <c r="C1" s="71" t="s">
        <v>314</v>
      </c>
      <c r="D1" s="71" t="s">
        <v>315</v>
      </c>
      <c r="E1" s="71" t="s">
        <v>316</v>
      </c>
      <c r="F1" s="71" t="s">
        <v>317</v>
      </c>
      <c r="G1" s="71" t="s">
        <v>318</v>
      </c>
      <c r="H1" s="136" t="s">
        <v>319</v>
      </c>
      <c r="I1" s="71" t="s">
        <v>320</v>
      </c>
    </row>
    <row r="2" spans="2:9" s="2" customFormat="1">
      <c r="B2" s="9" t="s">
        <v>25</v>
      </c>
      <c r="C2" s="9" t="s">
        <v>46</v>
      </c>
      <c r="D2" s="9" t="s">
        <v>120</v>
      </c>
      <c r="E2" s="9" t="s">
        <v>121</v>
      </c>
      <c r="F2" s="52">
        <v>43445</v>
      </c>
      <c r="G2" s="9">
        <v>1</v>
      </c>
      <c r="H2" s="51">
        <v>3071000</v>
      </c>
      <c r="I2" s="9">
        <v>2021</v>
      </c>
    </row>
    <row r="3" spans="2:9" s="2" customFormat="1">
      <c r="B3" s="9" t="s">
        <v>25</v>
      </c>
      <c r="C3" s="9" t="s">
        <v>46</v>
      </c>
      <c r="D3" s="9" t="s">
        <v>155</v>
      </c>
      <c r="E3" s="9" t="s">
        <v>91</v>
      </c>
      <c r="F3" s="52">
        <v>43423</v>
      </c>
      <c r="G3" s="9">
        <v>2</v>
      </c>
      <c r="H3" s="51">
        <v>2468000</v>
      </c>
      <c r="I3" s="9">
        <v>2021</v>
      </c>
    </row>
    <row r="4" spans="2:9" s="2" customFormat="1">
      <c r="B4" s="9" t="s">
        <v>25</v>
      </c>
      <c r="C4" s="9" t="s">
        <v>46</v>
      </c>
      <c r="D4" s="9" t="s">
        <v>117</v>
      </c>
      <c r="E4" s="9" t="s">
        <v>93</v>
      </c>
      <c r="F4" s="52">
        <v>43732</v>
      </c>
      <c r="G4" s="9">
        <v>3</v>
      </c>
      <c r="H4" s="51">
        <v>2468000</v>
      </c>
      <c r="I4" s="9">
        <v>2021</v>
      </c>
    </row>
    <row r="5" spans="2:9" s="2" customFormat="1">
      <c r="B5" s="9" t="s">
        <v>25</v>
      </c>
      <c r="C5" s="9" t="s">
        <v>46</v>
      </c>
      <c r="D5" s="9" t="s">
        <v>163</v>
      </c>
      <c r="E5" s="9" t="s">
        <v>89</v>
      </c>
      <c r="F5" s="52">
        <v>43453</v>
      </c>
      <c r="G5" s="9">
        <v>4</v>
      </c>
      <c r="H5" s="51">
        <v>3071000</v>
      </c>
      <c r="I5" s="9">
        <v>2021</v>
      </c>
    </row>
    <row r="6" spans="2:9">
      <c r="B6" s="332" t="s">
        <v>321</v>
      </c>
      <c r="C6" s="332" t="s">
        <v>322</v>
      </c>
      <c r="D6" s="9" t="s">
        <v>323</v>
      </c>
      <c r="E6" s="9" t="s">
        <v>46</v>
      </c>
      <c r="F6" s="9" t="s">
        <v>46</v>
      </c>
      <c r="G6" s="9">
        <v>5</v>
      </c>
      <c r="H6" s="331">
        <v>3000000000</v>
      </c>
      <c r="I6" s="9">
        <v>2022</v>
      </c>
    </row>
    <row r="7" spans="2:9">
      <c r="B7" s="332" t="s">
        <v>321</v>
      </c>
      <c r="C7" s="332" t="s">
        <v>322</v>
      </c>
      <c r="D7" s="9" t="s">
        <v>323</v>
      </c>
      <c r="E7" s="333" t="s">
        <v>46</v>
      </c>
      <c r="F7" s="333" t="s">
        <v>46</v>
      </c>
      <c r="G7" s="333">
        <v>5</v>
      </c>
      <c r="H7" s="331">
        <v>3000000000</v>
      </c>
      <c r="I7" s="9">
        <v>2022</v>
      </c>
    </row>
    <row r="8" spans="2:9">
      <c r="B8" s="332" t="s">
        <v>321</v>
      </c>
      <c r="C8" s="332" t="s">
        <v>322</v>
      </c>
      <c r="D8" s="9" t="s">
        <v>323</v>
      </c>
      <c r="E8" s="333" t="s">
        <v>46</v>
      </c>
      <c r="F8" s="333" t="s">
        <v>46</v>
      </c>
      <c r="G8" s="333">
        <v>5</v>
      </c>
      <c r="H8" s="331">
        <v>3000000000</v>
      </c>
      <c r="I8" s="9">
        <v>2022</v>
      </c>
    </row>
    <row r="9" spans="2:9">
      <c r="B9" s="332" t="s">
        <v>321</v>
      </c>
      <c r="C9" s="332" t="s">
        <v>322</v>
      </c>
      <c r="D9" s="9" t="s">
        <v>323</v>
      </c>
      <c r="E9" s="333" t="s">
        <v>46</v>
      </c>
      <c r="F9" s="333" t="s">
        <v>46</v>
      </c>
      <c r="G9" s="333">
        <v>5</v>
      </c>
      <c r="H9" s="331">
        <v>3000000000</v>
      </c>
      <c r="I9" s="9">
        <v>2022</v>
      </c>
    </row>
    <row r="10" spans="2:9">
      <c r="B10" s="332" t="s">
        <v>321</v>
      </c>
      <c r="C10" s="332" t="s">
        <v>322</v>
      </c>
      <c r="D10" s="9" t="s">
        <v>323</v>
      </c>
      <c r="E10" s="333" t="s">
        <v>46</v>
      </c>
      <c r="F10" s="333" t="s">
        <v>46</v>
      </c>
      <c r="G10" s="333">
        <v>5</v>
      </c>
      <c r="H10" s="331">
        <v>3000000000</v>
      </c>
      <c r="I10" s="9">
        <v>2022</v>
      </c>
    </row>
    <row r="11" spans="2:9">
      <c r="B11" s="332" t="s">
        <v>321</v>
      </c>
      <c r="C11" s="332" t="s">
        <v>322</v>
      </c>
      <c r="D11" s="9" t="s">
        <v>323</v>
      </c>
      <c r="E11" s="333" t="s">
        <v>46</v>
      </c>
      <c r="F11" s="333" t="s">
        <v>46</v>
      </c>
      <c r="G11" s="333">
        <v>5</v>
      </c>
      <c r="H11" s="331">
        <v>3000000000</v>
      </c>
      <c r="I11" s="9">
        <v>2022</v>
      </c>
    </row>
    <row r="12" spans="2:9">
      <c r="B12" s="332" t="s">
        <v>321</v>
      </c>
      <c r="C12" s="332" t="s">
        <v>322</v>
      </c>
      <c r="D12" s="9" t="s">
        <v>323</v>
      </c>
      <c r="E12" s="333" t="s">
        <v>46</v>
      </c>
      <c r="F12" s="333" t="s">
        <v>46</v>
      </c>
      <c r="G12" s="333">
        <v>5</v>
      </c>
      <c r="H12" s="331">
        <v>3000000000</v>
      </c>
      <c r="I12" s="9">
        <v>2022</v>
      </c>
    </row>
    <row r="13" spans="2:9">
      <c r="B13" s="332" t="s">
        <v>321</v>
      </c>
      <c r="C13" s="332" t="s">
        <v>322</v>
      </c>
      <c r="D13" s="9" t="s">
        <v>323</v>
      </c>
      <c r="E13" s="333" t="s">
        <v>46</v>
      </c>
      <c r="F13" s="333" t="s">
        <v>46</v>
      </c>
      <c r="G13" s="333">
        <v>5</v>
      </c>
      <c r="H13" s="331">
        <v>3000000000</v>
      </c>
      <c r="I13" s="9">
        <v>2022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6"/>
  <sheetViews>
    <sheetView zoomScale="120" zoomScaleNormal="120" workbookViewId="0">
      <selection activeCell="F2" sqref="F2:F6"/>
    </sheetView>
  </sheetViews>
  <sheetFormatPr defaultRowHeight="15"/>
  <cols>
    <col min="1" max="1" width="9.140625" style="6"/>
    <col min="2" max="2" width="29.5703125" style="6" customWidth="1"/>
    <col min="3" max="3" width="27.7109375" style="6" customWidth="1"/>
    <col min="4" max="4" width="25.42578125" style="6" customWidth="1"/>
    <col min="5" max="5" width="22.140625" style="6" customWidth="1"/>
    <col min="6" max="6" width="18.7109375" style="6" customWidth="1"/>
    <col min="7" max="16384" width="9.140625" style="6"/>
  </cols>
  <sheetData>
    <row r="1" spans="1:6" ht="30">
      <c r="A1" s="71" t="s">
        <v>0</v>
      </c>
      <c r="B1" s="71" t="s">
        <v>324</v>
      </c>
      <c r="C1" s="71" t="s">
        <v>325</v>
      </c>
      <c r="D1" s="71" t="s">
        <v>326</v>
      </c>
      <c r="E1" s="71" t="s">
        <v>327</v>
      </c>
      <c r="F1" s="71" t="s">
        <v>311</v>
      </c>
    </row>
    <row r="2" spans="1:6" s="2" customFormat="1">
      <c r="A2" s="9">
        <v>2018</v>
      </c>
      <c r="B2" s="353">
        <v>0</v>
      </c>
      <c r="C2" s="353">
        <v>0</v>
      </c>
      <c r="D2" s="353">
        <v>0</v>
      </c>
      <c r="E2" s="353">
        <v>0</v>
      </c>
      <c r="F2" s="136">
        <f>SUM(B2:E2)</f>
        <v>0</v>
      </c>
    </row>
    <row r="3" spans="1:6">
      <c r="A3" s="9">
        <v>2019</v>
      </c>
      <c r="B3" s="353">
        <v>0</v>
      </c>
      <c r="C3" s="353">
        <v>0</v>
      </c>
      <c r="D3" s="353">
        <v>0</v>
      </c>
      <c r="E3" s="353">
        <v>0</v>
      </c>
      <c r="F3" s="136">
        <f t="shared" ref="F3:F6" si="0">SUM(B3:E3)</f>
        <v>0</v>
      </c>
    </row>
    <row r="4" spans="1:6">
      <c r="A4" s="9">
        <v>2020</v>
      </c>
      <c r="B4" s="353">
        <v>3875000</v>
      </c>
      <c r="C4" s="353">
        <v>480000</v>
      </c>
      <c r="D4" s="353">
        <v>312000</v>
      </c>
      <c r="E4" s="353">
        <v>64000</v>
      </c>
      <c r="F4" s="136">
        <f t="shared" si="0"/>
        <v>4731000</v>
      </c>
    </row>
    <row r="5" spans="1:6">
      <c r="A5" s="9">
        <v>2021</v>
      </c>
      <c r="B5" s="353">
        <v>2493000</v>
      </c>
      <c r="C5" s="353">
        <v>0</v>
      </c>
      <c r="D5" s="353">
        <v>208000</v>
      </c>
      <c r="E5" s="353">
        <v>51000</v>
      </c>
      <c r="F5" s="136">
        <f t="shared" si="0"/>
        <v>2752000</v>
      </c>
    </row>
    <row r="6" spans="1:6">
      <c r="A6" s="9">
        <v>2022</v>
      </c>
      <c r="B6" s="353">
        <v>15107000</v>
      </c>
      <c r="C6" s="353">
        <v>1937000</v>
      </c>
      <c r="D6" s="353">
        <v>624000</v>
      </c>
      <c r="E6" s="353">
        <v>2027000</v>
      </c>
      <c r="F6" s="136">
        <f t="shared" si="0"/>
        <v>19695000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2"/>
  <sheetViews>
    <sheetView workbookViewId="0">
      <selection activeCell="J2" sqref="J2:J12"/>
    </sheetView>
  </sheetViews>
  <sheetFormatPr defaultRowHeight="15"/>
  <cols>
    <col min="2" max="2" width="28.28515625" customWidth="1"/>
    <col min="3" max="3" width="16.85546875" customWidth="1"/>
    <col min="4" max="4" width="23.85546875" style="1" bestFit="1" customWidth="1"/>
    <col min="5" max="5" width="18.42578125" customWidth="1"/>
    <col min="6" max="6" width="18.42578125" style="1" customWidth="1"/>
    <col min="7" max="7" width="23.42578125" bestFit="1" customWidth="1"/>
    <col min="8" max="9" width="22" bestFit="1" customWidth="1"/>
    <col min="10" max="10" width="23.42578125" bestFit="1" customWidth="1"/>
  </cols>
  <sheetData>
    <row r="1" spans="1:10" s="2" customFormat="1" ht="45">
      <c r="A1" s="11" t="s">
        <v>0</v>
      </c>
      <c r="B1" s="11" t="s">
        <v>328</v>
      </c>
      <c r="C1" s="11" t="s">
        <v>329</v>
      </c>
      <c r="D1" s="38" t="s">
        <v>7</v>
      </c>
      <c r="E1" s="11" t="s">
        <v>330</v>
      </c>
      <c r="F1" s="14" t="s">
        <v>331</v>
      </c>
      <c r="G1" s="39" t="s">
        <v>332</v>
      </c>
      <c r="H1" s="11" t="s">
        <v>333</v>
      </c>
      <c r="I1" s="11" t="s">
        <v>334</v>
      </c>
      <c r="J1" s="11" t="s">
        <v>335</v>
      </c>
    </row>
    <row r="2" spans="1:10">
      <c r="A2" s="10">
        <v>2022</v>
      </c>
      <c r="B2" s="34" t="s">
        <v>71</v>
      </c>
      <c r="C2" s="10" t="s">
        <v>86</v>
      </c>
      <c r="D2" s="35" t="s">
        <v>336</v>
      </c>
      <c r="E2" s="48">
        <v>0</v>
      </c>
      <c r="F2" s="10" t="s">
        <v>46</v>
      </c>
      <c r="G2" s="37">
        <f>2378*1000</f>
        <v>2378000</v>
      </c>
      <c r="H2" s="36">
        <f>47*1000</f>
        <v>47000</v>
      </c>
      <c r="I2" s="36">
        <v>0</v>
      </c>
      <c r="J2" s="40">
        <f>SUM(G2:I2)</f>
        <v>2425000</v>
      </c>
    </row>
    <row r="3" spans="1:10">
      <c r="A3" s="10">
        <v>2022</v>
      </c>
      <c r="B3" s="34" t="s">
        <v>153</v>
      </c>
      <c r="C3" s="10" t="s">
        <v>106</v>
      </c>
      <c r="D3" s="35" t="s">
        <v>26</v>
      </c>
      <c r="E3" s="48">
        <v>0</v>
      </c>
      <c r="F3" s="10" t="s">
        <v>46</v>
      </c>
      <c r="G3" s="37">
        <f>4762*1000</f>
        <v>4762000</v>
      </c>
      <c r="H3" s="36">
        <v>0</v>
      </c>
      <c r="I3" s="36">
        <v>0</v>
      </c>
      <c r="J3" s="40">
        <f t="shared" ref="J3:J10" si="0">SUM(G3:I3)</f>
        <v>4762000</v>
      </c>
    </row>
    <row r="4" spans="1:10">
      <c r="A4" s="10">
        <v>2022</v>
      </c>
      <c r="B4" s="34" t="s">
        <v>98</v>
      </c>
      <c r="C4" s="10" t="s">
        <v>72</v>
      </c>
      <c r="D4" s="35" t="s">
        <v>20</v>
      </c>
      <c r="E4" s="48">
        <v>0</v>
      </c>
      <c r="F4" s="10" t="s">
        <v>46</v>
      </c>
      <c r="G4" s="37">
        <v>0</v>
      </c>
      <c r="H4" s="36">
        <v>0</v>
      </c>
      <c r="I4" s="36">
        <v>0</v>
      </c>
      <c r="J4" s="40">
        <f t="shared" si="0"/>
        <v>0</v>
      </c>
    </row>
    <row r="5" spans="1:10">
      <c r="A5" s="10">
        <v>2022</v>
      </c>
      <c r="B5" s="34" t="s">
        <v>337</v>
      </c>
      <c r="C5" s="10" t="s">
        <v>93</v>
      </c>
      <c r="D5" s="35" t="s">
        <v>20</v>
      </c>
      <c r="E5" s="48">
        <v>0</v>
      </c>
      <c r="F5" s="10" t="s">
        <v>46</v>
      </c>
      <c r="G5" s="37">
        <f>6376*1000</f>
        <v>6376000</v>
      </c>
      <c r="H5" s="36">
        <v>0</v>
      </c>
      <c r="I5" s="36">
        <f>2896*1000</f>
        <v>2896000</v>
      </c>
      <c r="J5" s="40">
        <f t="shared" si="0"/>
        <v>9272000</v>
      </c>
    </row>
    <row r="6" spans="1:10">
      <c r="A6" s="10">
        <v>2022</v>
      </c>
      <c r="B6" s="34" t="s">
        <v>338</v>
      </c>
      <c r="C6" s="10" t="s">
        <v>86</v>
      </c>
      <c r="D6" s="35" t="s">
        <v>25</v>
      </c>
      <c r="E6" s="48">
        <v>0</v>
      </c>
      <c r="F6" s="10" t="s">
        <v>46</v>
      </c>
      <c r="G6" s="37">
        <v>0</v>
      </c>
      <c r="H6" s="36">
        <v>0</v>
      </c>
      <c r="I6" s="36">
        <v>0</v>
      </c>
      <c r="J6" s="40">
        <f t="shared" si="0"/>
        <v>0</v>
      </c>
    </row>
    <row r="7" spans="1:10" ht="30">
      <c r="A7" s="10">
        <v>2022</v>
      </c>
      <c r="B7" s="34" t="s">
        <v>339</v>
      </c>
      <c r="C7" s="10" t="s">
        <v>131</v>
      </c>
      <c r="D7" s="35" t="s">
        <v>25</v>
      </c>
      <c r="E7" s="158">
        <f>1350*1000</f>
        <v>1350000</v>
      </c>
      <c r="F7" s="13" t="s">
        <v>340</v>
      </c>
      <c r="G7" s="37">
        <f>1296*1000</f>
        <v>1296000</v>
      </c>
      <c r="H7" s="36">
        <f>253*1000</f>
        <v>253000</v>
      </c>
      <c r="I7" s="36">
        <f>1503*1000</f>
        <v>1503000</v>
      </c>
      <c r="J7" s="40">
        <f t="shared" si="0"/>
        <v>3052000</v>
      </c>
    </row>
    <row r="8" spans="1:10">
      <c r="A8" s="10">
        <v>2022</v>
      </c>
      <c r="B8" s="34" t="s">
        <v>56</v>
      </c>
      <c r="C8" s="10" t="s">
        <v>52</v>
      </c>
      <c r="D8" s="35" t="s">
        <v>25</v>
      </c>
      <c r="E8" s="48">
        <v>0</v>
      </c>
      <c r="F8" s="10" t="s">
        <v>46</v>
      </c>
      <c r="G8" s="37">
        <v>0</v>
      </c>
      <c r="H8" s="36">
        <v>0</v>
      </c>
      <c r="I8" s="36">
        <v>0</v>
      </c>
      <c r="J8" s="40">
        <f t="shared" si="0"/>
        <v>0</v>
      </c>
    </row>
    <row r="9" spans="1:10">
      <c r="A9" s="10">
        <v>2022</v>
      </c>
      <c r="B9" s="34" t="s">
        <v>163</v>
      </c>
      <c r="C9" s="10" t="s">
        <v>89</v>
      </c>
      <c r="D9" s="35" t="s">
        <v>25</v>
      </c>
      <c r="E9" s="48">
        <v>0</v>
      </c>
      <c r="F9" s="10" t="s">
        <v>46</v>
      </c>
      <c r="G9" s="37">
        <f>1889*1000</f>
        <v>1889000</v>
      </c>
      <c r="H9" s="36">
        <f>377*1000</f>
        <v>377000</v>
      </c>
      <c r="I9" s="36">
        <f>1981*1000</f>
        <v>1981000</v>
      </c>
      <c r="J9" s="40">
        <f t="shared" si="0"/>
        <v>4247000</v>
      </c>
    </row>
    <row r="10" spans="1:10">
      <c r="A10" s="10">
        <v>2022</v>
      </c>
      <c r="B10" s="34" t="s">
        <v>117</v>
      </c>
      <c r="C10" s="10" t="s">
        <v>93</v>
      </c>
      <c r="D10" s="35" t="s">
        <v>25</v>
      </c>
      <c r="E10" s="48">
        <v>0</v>
      </c>
      <c r="F10" s="10" t="s">
        <v>46</v>
      </c>
      <c r="G10" s="37">
        <f>2122*1000</f>
        <v>2122000</v>
      </c>
      <c r="H10" s="36">
        <f>195*1000</f>
        <v>195000</v>
      </c>
      <c r="I10" s="36">
        <v>0</v>
      </c>
      <c r="J10" s="40">
        <f t="shared" si="0"/>
        <v>2317000</v>
      </c>
    </row>
    <row r="11" spans="1:10">
      <c r="A11" s="10">
        <v>2021</v>
      </c>
      <c r="B11" s="34" t="s">
        <v>120</v>
      </c>
      <c r="C11" s="10" t="s">
        <v>121</v>
      </c>
      <c r="D11" s="35" t="s">
        <v>25</v>
      </c>
      <c r="E11" s="48">
        <v>0</v>
      </c>
      <c r="F11" s="10" t="s">
        <v>46</v>
      </c>
      <c r="G11" s="37">
        <f>1683*1000</f>
        <v>1683000</v>
      </c>
      <c r="H11" s="36">
        <f>307*1000</f>
        <v>307000</v>
      </c>
      <c r="I11" s="36">
        <f>1574*1000</f>
        <v>1574000</v>
      </c>
      <c r="J11" s="41">
        <f>SUM(G11:I11)</f>
        <v>3564000</v>
      </c>
    </row>
    <row r="12" spans="1:10">
      <c r="A12" s="10">
        <v>2021</v>
      </c>
      <c r="B12" s="34" t="s">
        <v>155</v>
      </c>
      <c r="C12" s="10" t="s">
        <v>91</v>
      </c>
      <c r="D12" s="35" t="s">
        <v>25</v>
      </c>
      <c r="E12" s="48">
        <v>0</v>
      </c>
      <c r="F12" s="10" t="s">
        <v>46</v>
      </c>
      <c r="G12" s="37">
        <f>1239*1000</f>
        <v>1239000</v>
      </c>
      <c r="H12" s="36">
        <f>251*1000</f>
        <v>251000</v>
      </c>
      <c r="I12" s="36">
        <f>1404*1000</f>
        <v>1404000</v>
      </c>
      <c r="J12" s="41">
        <f>SUM(G12:I12)</f>
        <v>2894000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9"/>
  <sheetViews>
    <sheetView zoomScale="120" zoomScaleNormal="120" workbookViewId="0">
      <selection activeCell="F2" sqref="F2:F6"/>
    </sheetView>
  </sheetViews>
  <sheetFormatPr defaultRowHeight="15"/>
  <cols>
    <col min="1" max="1" width="15" style="1" customWidth="1"/>
    <col min="2" max="2" width="28.5703125" style="1" customWidth="1"/>
    <col min="3" max="5" width="31.28515625" style="1" customWidth="1"/>
    <col min="6" max="6" width="21.7109375" style="1" customWidth="1"/>
  </cols>
  <sheetData>
    <row r="1" spans="1:6" ht="45">
      <c r="A1" s="78" t="s">
        <v>0</v>
      </c>
      <c r="B1" s="78" t="s">
        <v>341</v>
      </c>
      <c r="C1" s="76" t="s">
        <v>342</v>
      </c>
      <c r="D1" s="76" t="s">
        <v>343</v>
      </c>
      <c r="E1" s="76" t="s">
        <v>344</v>
      </c>
      <c r="F1" s="78" t="s">
        <v>345</v>
      </c>
    </row>
    <row r="2" spans="1:6">
      <c r="A2" s="8">
        <v>2018</v>
      </c>
      <c r="B2" s="329">
        <v>1170000</v>
      </c>
      <c r="C2" s="329">
        <v>0</v>
      </c>
      <c r="D2" s="329">
        <v>0</v>
      </c>
      <c r="E2" s="329">
        <v>0</v>
      </c>
      <c r="F2" s="329">
        <f>SUM(B2:E2)</f>
        <v>1170000</v>
      </c>
    </row>
    <row r="3" spans="1:6">
      <c r="A3" s="8">
        <v>2019</v>
      </c>
      <c r="B3" s="329">
        <v>1560000</v>
      </c>
      <c r="C3" s="329">
        <v>0</v>
      </c>
      <c r="D3" s="329">
        <v>2039000</v>
      </c>
      <c r="E3" s="329">
        <v>0</v>
      </c>
      <c r="F3" s="329">
        <f t="shared" ref="F3:F6" si="0">SUM(B3:E3)</f>
        <v>3599000</v>
      </c>
    </row>
    <row r="4" spans="1:6">
      <c r="A4" s="8">
        <v>2020</v>
      </c>
      <c r="B4" s="329">
        <v>1560000</v>
      </c>
      <c r="C4" s="335">
        <v>0</v>
      </c>
      <c r="D4" s="329">
        <v>4010000</v>
      </c>
      <c r="E4" s="329">
        <v>0</v>
      </c>
      <c r="F4" s="329">
        <f t="shared" si="0"/>
        <v>5570000</v>
      </c>
    </row>
    <row r="5" spans="1:6">
      <c r="A5" s="8">
        <v>2021</v>
      </c>
      <c r="B5" s="329">
        <v>2997681.77</v>
      </c>
      <c r="C5" s="329">
        <v>55664.91</v>
      </c>
      <c r="D5" s="329">
        <v>8007727.6500000004</v>
      </c>
      <c r="E5" s="329">
        <v>0</v>
      </c>
      <c r="F5" s="329">
        <f t="shared" si="0"/>
        <v>11061074.33</v>
      </c>
    </row>
    <row r="6" spans="1:6">
      <c r="A6" s="8">
        <v>2022</v>
      </c>
      <c r="B6" s="329">
        <v>2937335.52</v>
      </c>
      <c r="C6" s="329">
        <v>1067608.05</v>
      </c>
      <c r="D6" s="329">
        <v>7999603.54</v>
      </c>
      <c r="E6" s="329">
        <v>15034.11</v>
      </c>
      <c r="F6" s="329">
        <f t="shared" si="0"/>
        <v>12019581.219999999</v>
      </c>
    </row>
    <row r="9" spans="1:6">
      <c r="B9" s="49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6"/>
  <sheetViews>
    <sheetView zoomScale="130" zoomScaleNormal="130" workbookViewId="0">
      <selection activeCell="D2" sqref="D2:D6"/>
    </sheetView>
  </sheetViews>
  <sheetFormatPr defaultRowHeight="15"/>
  <cols>
    <col min="1" max="1" width="14" customWidth="1"/>
    <col min="2" max="2" width="21.85546875" customWidth="1"/>
    <col min="3" max="3" width="24.5703125" customWidth="1"/>
    <col min="4" max="4" width="19.28515625" customWidth="1"/>
  </cols>
  <sheetData>
    <row r="1" spans="1:4">
      <c r="A1" s="62" t="s">
        <v>346</v>
      </c>
      <c r="B1" s="63" t="s">
        <v>347</v>
      </c>
      <c r="C1" s="64" t="s">
        <v>348</v>
      </c>
      <c r="D1" s="69" t="s">
        <v>311</v>
      </c>
    </row>
    <row r="2" spans="1:4">
      <c r="A2" s="65">
        <v>2018</v>
      </c>
      <c r="B2" s="66">
        <v>1518770.84</v>
      </c>
      <c r="C2" s="67">
        <v>0</v>
      </c>
      <c r="D2" s="70">
        <f>SUM(B2:C2)</f>
        <v>1518770.84</v>
      </c>
    </row>
    <row r="3" spans="1:4">
      <c r="A3" s="65">
        <v>2019</v>
      </c>
      <c r="B3" s="66">
        <v>4375885.3499999996</v>
      </c>
      <c r="C3" s="67">
        <v>0</v>
      </c>
      <c r="D3" s="70">
        <f t="shared" ref="D3:D6" si="0">SUM(B3:C3)</f>
        <v>4375885.3499999996</v>
      </c>
    </row>
    <row r="4" spans="1:4">
      <c r="A4" s="65">
        <v>2020</v>
      </c>
      <c r="B4" s="66">
        <v>4450941.55</v>
      </c>
      <c r="C4" s="67">
        <v>0</v>
      </c>
      <c r="D4" s="70">
        <f t="shared" si="0"/>
        <v>4450941.55</v>
      </c>
    </row>
    <row r="5" spans="1:4">
      <c r="A5" s="159">
        <v>2021</v>
      </c>
      <c r="B5" s="160">
        <v>7793000</v>
      </c>
      <c r="C5" s="68">
        <v>14000</v>
      </c>
      <c r="D5" s="161">
        <f t="shared" si="0"/>
        <v>7807000</v>
      </c>
    </row>
    <row r="6" spans="1:4">
      <c r="A6" s="162">
        <v>2022</v>
      </c>
      <c r="B6" s="163">
        <v>22993177.949999999</v>
      </c>
      <c r="C6" s="164">
        <v>0</v>
      </c>
      <c r="D6" s="70">
        <f t="shared" si="0"/>
        <v>22993177.949999999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3"/>
  <sheetViews>
    <sheetView tabSelected="1" zoomScaleNormal="100" workbookViewId="0">
      <pane ySplit="1" topLeftCell="A2" activePane="bottomLeft" state="frozen"/>
      <selection pane="bottomLeft" activeCell="D15" sqref="D15"/>
      <selection activeCell="F1" sqref="F1"/>
    </sheetView>
  </sheetViews>
  <sheetFormatPr defaultRowHeight="15"/>
  <cols>
    <col min="1" max="1" width="10.5703125" style="124" customWidth="1"/>
    <col min="2" max="2" width="28.5703125" style="336" customWidth="1"/>
    <col min="3" max="3" width="21.5703125" style="336" customWidth="1"/>
    <col min="4" max="4" width="30.85546875" style="113" customWidth="1"/>
    <col min="5" max="7" width="17.28515625" style="124" customWidth="1"/>
    <col min="8" max="10" width="18.140625" style="124" customWidth="1"/>
    <col min="11" max="11" width="24.42578125" style="113" customWidth="1"/>
    <col min="12" max="12" width="24.42578125" style="124" customWidth="1"/>
    <col min="13" max="16384" width="9.140625" style="113"/>
  </cols>
  <sheetData>
    <row r="1" spans="1:12" ht="30">
      <c r="A1" s="110" t="s">
        <v>7</v>
      </c>
      <c r="B1" s="111" t="s">
        <v>30</v>
      </c>
      <c r="C1" s="111" t="s">
        <v>31</v>
      </c>
      <c r="D1" s="112" t="s">
        <v>32</v>
      </c>
      <c r="E1" s="112" t="s">
        <v>33</v>
      </c>
      <c r="F1" s="112" t="s">
        <v>34</v>
      </c>
      <c r="G1" s="112" t="s">
        <v>35</v>
      </c>
      <c r="H1" s="111" t="s">
        <v>36</v>
      </c>
      <c r="I1" s="111" t="s">
        <v>37</v>
      </c>
      <c r="J1" s="111" t="s">
        <v>38</v>
      </c>
      <c r="K1" s="111" t="s">
        <v>39</v>
      </c>
      <c r="L1" s="111" t="s">
        <v>40</v>
      </c>
    </row>
    <row r="2" spans="1:12">
      <c r="A2" s="114" t="s">
        <v>41</v>
      </c>
      <c r="B2" s="120" t="s">
        <v>42</v>
      </c>
      <c r="C2" s="120" t="s">
        <v>43</v>
      </c>
      <c r="D2" s="115" t="s">
        <v>44</v>
      </c>
      <c r="E2" s="114" t="s">
        <v>41</v>
      </c>
      <c r="F2" s="114" t="s">
        <v>45</v>
      </c>
      <c r="G2" s="114">
        <v>0</v>
      </c>
      <c r="H2" s="114" t="s">
        <v>46</v>
      </c>
      <c r="I2" s="114"/>
      <c r="J2" s="114"/>
      <c r="K2" s="116">
        <v>96030</v>
      </c>
      <c r="L2" s="117">
        <v>44439</v>
      </c>
    </row>
    <row r="3" spans="1:12">
      <c r="A3" s="114" t="s">
        <v>25</v>
      </c>
      <c r="B3" s="120" t="s">
        <v>47</v>
      </c>
      <c r="C3" s="120" t="s">
        <v>43</v>
      </c>
      <c r="D3" s="115" t="s">
        <v>48</v>
      </c>
      <c r="E3" s="114" t="s">
        <v>49</v>
      </c>
      <c r="F3" s="114" t="s">
        <v>50</v>
      </c>
      <c r="G3" s="114">
        <v>2</v>
      </c>
      <c r="H3" s="114" t="s">
        <v>46</v>
      </c>
      <c r="I3" s="114" t="s">
        <v>46</v>
      </c>
      <c r="J3" s="114">
        <v>0</v>
      </c>
      <c r="K3" s="116">
        <v>0</v>
      </c>
      <c r="L3" s="123">
        <v>45002</v>
      </c>
    </row>
    <row r="4" spans="1:12">
      <c r="A4" s="114" t="s">
        <v>25</v>
      </c>
      <c r="B4" s="330" t="s">
        <v>47</v>
      </c>
      <c r="C4" s="330" t="s">
        <v>43</v>
      </c>
      <c r="D4" s="115" t="s">
        <v>51</v>
      </c>
      <c r="E4" s="114" t="s">
        <v>52</v>
      </c>
      <c r="F4" s="114" t="s">
        <v>50</v>
      </c>
      <c r="G4" s="114">
        <v>2</v>
      </c>
      <c r="H4" s="114" t="s">
        <v>53</v>
      </c>
      <c r="I4" s="114" t="s">
        <v>54</v>
      </c>
      <c r="J4" s="114">
        <v>2.36</v>
      </c>
      <c r="K4" s="116">
        <v>2467800</v>
      </c>
      <c r="L4" s="117">
        <v>43854</v>
      </c>
    </row>
    <row r="5" spans="1:12">
      <c r="A5" s="114" t="s">
        <v>25</v>
      </c>
      <c r="B5" s="330" t="s">
        <v>47</v>
      </c>
      <c r="C5" s="330" t="s">
        <v>43</v>
      </c>
      <c r="D5" s="118" t="s">
        <v>55</v>
      </c>
      <c r="E5" s="119" t="s">
        <v>52</v>
      </c>
      <c r="F5" s="119" t="s">
        <v>50</v>
      </c>
      <c r="G5" s="119">
        <v>2</v>
      </c>
      <c r="H5" s="114" t="s">
        <v>53</v>
      </c>
      <c r="I5" s="114" t="s">
        <v>54</v>
      </c>
      <c r="J5" s="114">
        <v>2.36</v>
      </c>
      <c r="K5" s="144">
        <f>1232550/2</f>
        <v>616275</v>
      </c>
      <c r="L5" s="117">
        <v>44484</v>
      </c>
    </row>
    <row r="6" spans="1:12">
      <c r="A6" s="114" t="s">
        <v>25</v>
      </c>
      <c r="B6" s="120" t="s">
        <v>47</v>
      </c>
      <c r="C6" s="120" t="s">
        <v>43</v>
      </c>
      <c r="D6" s="115" t="s">
        <v>56</v>
      </c>
      <c r="E6" s="119" t="s">
        <v>52</v>
      </c>
      <c r="F6" s="119" t="s">
        <v>50</v>
      </c>
      <c r="G6" s="119">
        <v>2</v>
      </c>
      <c r="H6" s="114" t="s">
        <v>57</v>
      </c>
      <c r="I6" s="114" t="s">
        <v>58</v>
      </c>
      <c r="J6" s="114">
        <v>2.36</v>
      </c>
      <c r="K6" s="116">
        <v>803999.87</v>
      </c>
      <c r="L6" s="117">
        <v>44083</v>
      </c>
    </row>
    <row r="7" spans="1:12">
      <c r="A7" s="114" t="s">
        <v>25</v>
      </c>
      <c r="B7" s="120" t="s">
        <v>47</v>
      </c>
      <c r="C7" s="120" t="s">
        <v>43</v>
      </c>
      <c r="D7" s="115" t="s">
        <v>56</v>
      </c>
      <c r="E7" s="114" t="s">
        <v>52</v>
      </c>
      <c r="F7" s="114" t="s">
        <v>50</v>
      </c>
      <c r="G7" s="114">
        <v>2</v>
      </c>
      <c r="H7" s="114" t="s">
        <v>57</v>
      </c>
      <c r="I7" s="114" t="s">
        <v>58</v>
      </c>
      <c r="J7" s="114">
        <v>2.36</v>
      </c>
      <c r="K7" s="116">
        <v>2467800</v>
      </c>
      <c r="L7" s="117">
        <v>43837</v>
      </c>
    </row>
    <row r="8" spans="1:12">
      <c r="A8" s="114" t="s">
        <v>25</v>
      </c>
      <c r="B8" s="120" t="s">
        <v>47</v>
      </c>
      <c r="C8" s="120" t="s">
        <v>43</v>
      </c>
      <c r="D8" s="120" t="s">
        <v>59</v>
      </c>
      <c r="E8" s="114" t="s">
        <v>52</v>
      </c>
      <c r="F8" s="114" t="s">
        <v>50</v>
      </c>
      <c r="G8" s="114">
        <v>2</v>
      </c>
      <c r="H8" s="114" t="s">
        <v>60</v>
      </c>
      <c r="I8" s="114" t="s">
        <v>61</v>
      </c>
      <c r="J8" s="114">
        <v>4.58</v>
      </c>
      <c r="K8" s="116">
        <v>3071360</v>
      </c>
      <c r="L8" s="117">
        <v>43545</v>
      </c>
    </row>
    <row r="9" spans="1:12">
      <c r="A9" s="114" t="s">
        <v>25</v>
      </c>
      <c r="B9" s="120" t="s">
        <v>47</v>
      </c>
      <c r="C9" s="120" t="s">
        <v>43</v>
      </c>
      <c r="D9" s="120" t="s">
        <v>62</v>
      </c>
      <c r="E9" s="114" t="s">
        <v>52</v>
      </c>
      <c r="F9" s="114" t="s">
        <v>50</v>
      </c>
      <c r="G9" s="119">
        <v>2</v>
      </c>
      <c r="H9" s="114" t="s">
        <v>60</v>
      </c>
      <c r="I9" s="114" t="s">
        <v>61</v>
      </c>
      <c r="J9" s="114">
        <v>4.58</v>
      </c>
      <c r="K9" s="116">
        <v>1160000</v>
      </c>
      <c r="L9" s="117">
        <v>44469</v>
      </c>
    </row>
    <row r="10" spans="1:12">
      <c r="A10" s="114" t="s">
        <v>25</v>
      </c>
      <c r="B10" s="120" t="s">
        <v>47</v>
      </c>
      <c r="C10" s="120" t="s">
        <v>43</v>
      </c>
      <c r="D10" s="120" t="s">
        <v>62</v>
      </c>
      <c r="E10" s="114" t="s">
        <v>52</v>
      </c>
      <c r="F10" s="114" t="s">
        <v>50</v>
      </c>
      <c r="G10" s="114">
        <v>2</v>
      </c>
      <c r="H10" s="114" t="s">
        <v>60</v>
      </c>
      <c r="I10" s="114" t="s">
        <v>61</v>
      </c>
      <c r="J10" s="114">
        <v>4.58</v>
      </c>
      <c r="K10" s="116">
        <v>4240423</v>
      </c>
      <c r="L10" s="117">
        <v>44244</v>
      </c>
    </row>
    <row r="11" spans="1:12">
      <c r="A11" s="114" t="s">
        <v>25</v>
      </c>
      <c r="B11" s="120" t="s">
        <v>47</v>
      </c>
      <c r="C11" s="120" t="s">
        <v>43</v>
      </c>
      <c r="D11" s="115" t="s">
        <v>63</v>
      </c>
      <c r="E11" s="114" t="s">
        <v>52</v>
      </c>
      <c r="F11" s="114" t="s">
        <v>50</v>
      </c>
      <c r="G11" s="114">
        <v>2</v>
      </c>
      <c r="H11" s="114" t="s">
        <v>57</v>
      </c>
      <c r="I11" s="114" t="s">
        <v>58</v>
      </c>
      <c r="J11" s="114">
        <v>2.36</v>
      </c>
      <c r="K11" s="116">
        <v>3071360</v>
      </c>
      <c r="L11" s="117">
        <v>43488</v>
      </c>
    </row>
    <row r="12" spans="1:12">
      <c r="A12" s="114" t="s">
        <v>20</v>
      </c>
      <c r="B12" s="120" t="s">
        <v>64</v>
      </c>
      <c r="C12" s="120" t="s">
        <v>43</v>
      </c>
      <c r="D12" s="115" t="s">
        <v>65</v>
      </c>
      <c r="E12" s="114" t="s">
        <v>66</v>
      </c>
      <c r="F12" s="114" t="s">
        <v>67</v>
      </c>
      <c r="G12" s="114">
        <v>4</v>
      </c>
      <c r="H12" s="114" t="s">
        <v>46</v>
      </c>
      <c r="I12" s="114" t="s">
        <v>46</v>
      </c>
      <c r="J12" s="114">
        <v>0</v>
      </c>
      <c r="K12" s="116">
        <v>1390000</v>
      </c>
      <c r="L12" s="117">
        <v>43480</v>
      </c>
    </row>
    <row r="13" spans="1:12">
      <c r="A13" s="114" t="s">
        <v>20</v>
      </c>
      <c r="B13" s="120" t="s">
        <v>64</v>
      </c>
      <c r="C13" s="120" t="s">
        <v>43</v>
      </c>
      <c r="D13" s="115" t="s">
        <v>65</v>
      </c>
      <c r="E13" s="114" t="s">
        <v>66</v>
      </c>
      <c r="F13" s="114" t="s">
        <v>67</v>
      </c>
      <c r="G13" s="114">
        <v>4</v>
      </c>
      <c r="H13" s="114" t="s">
        <v>46</v>
      </c>
      <c r="I13" s="114" t="s">
        <v>46</v>
      </c>
      <c r="J13" s="114">
        <v>0</v>
      </c>
      <c r="K13" s="116">
        <v>3757066.67</v>
      </c>
      <c r="L13" s="117">
        <v>43209</v>
      </c>
    </row>
    <row r="14" spans="1:12">
      <c r="A14" s="114" t="s">
        <v>25</v>
      </c>
      <c r="B14" s="120" t="s">
        <v>47</v>
      </c>
      <c r="C14" s="120" t="s">
        <v>43</v>
      </c>
      <c r="D14" s="120" t="s">
        <v>68</v>
      </c>
      <c r="E14" s="114" t="s">
        <v>52</v>
      </c>
      <c r="F14" s="114" t="s">
        <v>50</v>
      </c>
      <c r="G14" s="114">
        <v>2</v>
      </c>
      <c r="H14" s="114" t="s">
        <v>60</v>
      </c>
      <c r="I14" s="114" t="s">
        <v>61</v>
      </c>
      <c r="J14" s="114">
        <v>4.58</v>
      </c>
      <c r="K14" s="116">
        <v>0</v>
      </c>
      <c r="L14" s="123">
        <v>45068</v>
      </c>
    </row>
    <row r="15" spans="1:12">
      <c r="A15" s="114" t="s">
        <v>25</v>
      </c>
      <c r="B15" s="120" t="s">
        <v>47</v>
      </c>
      <c r="C15" s="120" t="s">
        <v>43</v>
      </c>
      <c r="D15" s="120" t="s">
        <v>69</v>
      </c>
      <c r="E15" s="114" t="s">
        <v>52</v>
      </c>
      <c r="F15" s="114" t="s">
        <v>50</v>
      </c>
      <c r="G15" s="119">
        <v>2</v>
      </c>
      <c r="H15" s="114" t="s">
        <v>60</v>
      </c>
      <c r="I15" s="114" t="s">
        <v>61</v>
      </c>
      <c r="J15" s="114">
        <v>4.58</v>
      </c>
      <c r="K15" s="116">
        <v>2180582.17</v>
      </c>
      <c r="L15" s="117">
        <v>44209</v>
      </c>
    </row>
    <row r="16" spans="1:12">
      <c r="A16" s="114" t="s">
        <v>25</v>
      </c>
      <c r="B16" s="120" t="s">
        <v>47</v>
      </c>
      <c r="C16" s="120" t="s">
        <v>43</v>
      </c>
      <c r="D16" s="120" t="s">
        <v>70</v>
      </c>
      <c r="E16" s="114" t="s">
        <v>52</v>
      </c>
      <c r="F16" s="114" t="s">
        <v>50</v>
      </c>
      <c r="G16" s="114">
        <v>2</v>
      </c>
      <c r="H16" s="114" t="s">
        <v>60</v>
      </c>
      <c r="I16" s="114" t="s">
        <v>61</v>
      </c>
      <c r="J16" s="114">
        <v>4.58</v>
      </c>
      <c r="K16" s="116">
        <v>2467800</v>
      </c>
      <c r="L16" s="117">
        <v>44391</v>
      </c>
    </row>
    <row r="17" spans="1:12">
      <c r="A17" s="114" t="s">
        <v>25</v>
      </c>
      <c r="B17" s="120" t="s">
        <v>47</v>
      </c>
      <c r="C17" s="120" t="s">
        <v>43</v>
      </c>
      <c r="D17" s="115" t="s">
        <v>71</v>
      </c>
      <c r="E17" s="114" t="s">
        <v>72</v>
      </c>
      <c r="F17" s="114" t="s">
        <v>50</v>
      </c>
      <c r="G17" s="114">
        <v>2</v>
      </c>
      <c r="H17" s="114" t="s">
        <v>60</v>
      </c>
      <c r="I17" s="114" t="s">
        <v>61</v>
      </c>
      <c r="J17" s="114">
        <v>4.58</v>
      </c>
      <c r="K17" s="116">
        <v>2467800</v>
      </c>
      <c r="L17" s="117">
        <v>43818</v>
      </c>
    </row>
    <row r="18" spans="1:12">
      <c r="A18" s="114" t="s">
        <v>25</v>
      </c>
      <c r="B18" s="120" t="s">
        <v>47</v>
      </c>
      <c r="C18" s="120" t="s">
        <v>43</v>
      </c>
      <c r="D18" s="115" t="s">
        <v>71</v>
      </c>
      <c r="E18" s="114" t="s">
        <v>72</v>
      </c>
      <c r="F18" s="114" t="s">
        <v>50</v>
      </c>
      <c r="G18" s="114">
        <v>2</v>
      </c>
      <c r="H18" s="114" t="s">
        <v>60</v>
      </c>
      <c r="I18" s="114" t="s">
        <v>61</v>
      </c>
      <c r="J18" s="114">
        <v>4.58</v>
      </c>
      <c r="K18" s="116">
        <v>714000</v>
      </c>
      <c r="L18" s="117">
        <v>44006</v>
      </c>
    </row>
    <row r="19" spans="1:12">
      <c r="A19" s="114" t="s">
        <v>73</v>
      </c>
      <c r="B19" s="120" t="s">
        <v>74</v>
      </c>
      <c r="C19" s="120" t="s">
        <v>43</v>
      </c>
      <c r="D19" s="115" t="s">
        <v>75</v>
      </c>
      <c r="E19" s="114" t="s">
        <v>76</v>
      </c>
      <c r="F19" s="114" t="s">
        <v>77</v>
      </c>
      <c r="G19" s="114">
        <v>1</v>
      </c>
      <c r="H19" s="114" t="s">
        <v>60</v>
      </c>
      <c r="I19" s="114" t="s">
        <v>61</v>
      </c>
      <c r="J19" s="114">
        <v>1.0900000000000001</v>
      </c>
      <c r="K19" s="116">
        <v>6456698.8200000003</v>
      </c>
      <c r="L19" s="117">
        <v>44809</v>
      </c>
    </row>
    <row r="20" spans="1:12">
      <c r="A20" s="114" t="s">
        <v>25</v>
      </c>
      <c r="B20" s="120" t="s">
        <v>47</v>
      </c>
      <c r="C20" s="120" t="s">
        <v>43</v>
      </c>
      <c r="D20" s="120" t="s">
        <v>78</v>
      </c>
      <c r="E20" s="114" t="s">
        <v>72</v>
      </c>
      <c r="F20" s="114" t="s">
        <v>50</v>
      </c>
      <c r="G20" s="119">
        <v>2</v>
      </c>
      <c r="H20" s="114" t="s">
        <v>60</v>
      </c>
      <c r="I20" s="114" t="s">
        <v>61</v>
      </c>
      <c r="J20" s="114">
        <v>4.58</v>
      </c>
      <c r="K20" s="116">
        <v>2180582.17</v>
      </c>
      <c r="L20" s="117">
        <v>44638</v>
      </c>
    </row>
    <row r="21" spans="1:12">
      <c r="A21" s="114" t="s">
        <v>79</v>
      </c>
      <c r="B21" s="120" t="s">
        <v>80</v>
      </c>
      <c r="C21" s="120" t="s">
        <v>81</v>
      </c>
      <c r="D21" s="115" t="s">
        <v>82</v>
      </c>
      <c r="E21" s="114" t="s">
        <v>83</v>
      </c>
      <c r="F21" s="114" t="s">
        <v>84</v>
      </c>
      <c r="G21" s="119">
        <v>5</v>
      </c>
      <c r="H21" s="119" t="s">
        <v>60</v>
      </c>
      <c r="I21" s="119" t="s">
        <v>61</v>
      </c>
      <c r="J21" s="119">
        <v>4.09</v>
      </c>
      <c r="K21" s="116">
        <v>6575426.7800000003</v>
      </c>
      <c r="L21" s="117">
        <v>44601</v>
      </c>
    </row>
    <row r="22" spans="1:12">
      <c r="A22" s="114" t="s">
        <v>25</v>
      </c>
      <c r="B22" s="120" t="s">
        <v>47</v>
      </c>
      <c r="C22" s="120" t="s">
        <v>43</v>
      </c>
      <c r="D22" s="115" t="s">
        <v>85</v>
      </c>
      <c r="E22" s="114" t="s">
        <v>86</v>
      </c>
      <c r="F22" s="114" t="s">
        <v>67</v>
      </c>
      <c r="G22" s="114">
        <v>4</v>
      </c>
      <c r="H22" s="114" t="s">
        <v>57</v>
      </c>
      <c r="I22" s="114" t="s">
        <v>58</v>
      </c>
      <c r="J22" s="114">
        <v>2.98</v>
      </c>
      <c r="K22" s="116">
        <v>855000</v>
      </c>
      <c r="L22" s="117">
        <v>43630</v>
      </c>
    </row>
    <row r="23" spans="1:12">
      <c r="A23" s="114" t="s">
        <v>20</v>
      </c>
      <c r="B23" s="120" t="s">
        <v>64</v>
      </c>
      <c r="C23" s="120" t="s">
        <v>43</v>
      </c>
      <c r="D23" s="115" t="s">
        <v>87</v>
      </c>
      <c r="E23" s="114" t="s">
        <v>72</v>
      </c>
      <c r="F23" s="114" t="s">
        <v>50</v>
      </c>
      <c r="G23" s="119">
        <v>2</v>
      </c>
      <c r="H23" s="114" t="s">
        <v>46</v>
      </c>
      <c r="I23" s="114" t="s">
        <v>46</v>
      </c>
      <c r="J23" s="114">
        <v>0</v>
      </c>
      <c r="K23" s="116">
        <v>6723110.5899999999</v>
      </c>
      <c r="L23" s="117">
        <v>43462</v>
      </c>
    </row>
    <row r="24" spans="1:12">
      <c r="A24" s="114" t="s">
        <v>20</v>
      </c>
      <c r="B24" s="120" t="s">
        <v>64</v>
      </c>
      <c r="C24" s="120" t="s">
        <v>43</v>
      </c>
      <c r="D24" s="118" t="s">
        <v>88</v>
      </c>
      <c r="E24" s="114" t="s">
        <v>89</v>
      </c>
      <c r="F24" s="114" t="s">
        <v>67</v>
      </c>
      <c r="G24" s="114">
        <v>4</v>
      </c>
      <c r="H24" s="114" t="s">
        <v>60</v>
      </c>
      <c r="I24" s="114" t="s">
        <v>61</v>
      </c>
      <c r="J24" s="114">
        <v>5.0999999999999996</v>
      </c>
      <c r="K24" s="116">
        <v>6781047.46</v>
      </c>
      <c r="L24" s="117">
        <v>44525</v>
      </c>
    </row>
    <row r="25" spans="1:12">
      <c r="A25" s="114" t="s">
        <v>20</v>
      </c>
      <c r="B25" s="120" t="s">
        <v>64</v>
      </c>
      <c r="C25" s="120" t="s">
        <v>43</v>
      </c>
      <c r="D25" s="115" t="s">
        <v>90</v>
      </c>
      <c r="E25" s="114" t="s">
        <v>91</v>
      </c>
      <c r="F25" s="114" t="s">
        <v>84</v>
      </c>
      <c r="G25" s="114">
        <v>5</v>
      </c>
      <c r="H25" s="114" t="s">
        <v>60</v>
      </c>
      <c r="I25" s="114" t="s">
        <v>61</v>
      </c>
      <c r="J25" s="114">
        <v>4.09</v>
      </c>
      <c r="K25" s="116">
        <v>8741047.4600000009</v>
      </c>
      <c r="L25" s="117">
        <v>44512</v>
      </c>
    </row>
    <row r="26" spans="1:12">
      <c r="A26" s="114" t="s">
        <v>20</v>
      </c>
      <c r="B26" s="120" t="s">
        <v>64</v>
      </c>
      <c r="C26" s="120" t="s">
        <v>43</v>
      </c>
      <c r="D26" s="115" t="s">
        <v>92</v>
      </c>
      <c r="E26" s="114" t="s">
        <v>93</v>
      </c>
      <c r="F26" s="114" t="s">
        <v>67</v>
      </c>
      <c r="G26" s="114">
        <v>4</v>
      </c>
      <c r="H26" s="114" t="s">
        <v>60</v>
      </c>
      <c r="I26" s="114" t="s">
        <v>61</v>
      </c>
      <c r="J26" s="114">
        <v>5.0999999999999996</v>
      </c>
      <c r="K26" s="116">
        <v>7868095</v>
      </c>
      <c r="L26" s="117">
        <v>44236</v>
      </c>
    </row>
    <row r="27" spans="1:12" ht="30">
      <c r="A27" s="114" t="s">
        <v>20</v>
      </c>
      <c r="B27" s="120" t="s">
        <v>64</v>
      </c>
      <c r="C27" s="120" t="s">
        <v>43</v>
      </c>
      <c r="D27" s="118" t="s">
        <v>94</v>
      </c>
      <c r="E27" s="114" t="s">
        <v>93</v>
      </c>
      <c r="F27" s="114" t="s">
        <v>67</v>
      </c>
      <c r="G27" s="114">
        <v>4</v>
      </c>
      <c r="H27" s="114" t="s">
        <v>60</v>
      </c>
      <c r="I27" s="114" t="s">
        <v>61</v>
      </c>
      <c r="J27" s="114">
        <v>5.0999999999999996</v>
      </c>
      <c r="K27" s="116">
        <v>8041047.46</v>
      </c>
      <c r="L27" s="117">
        <v>44909</v>
      </c>
    </row>
    <row r="28" spans="1:12">
      <c r="A28" s="114" t="s">
        <v>20</v>
      </c>
      <c r="B28" s="120" t="s">
        <v>64</v>
      </c>
      <c r="C28" s="120" t="s">
        <v>43</v>
      </c>
      <c r="D28" s="115" t="s">
        <v>95</v>
      </c>
      <c r="E28" s="114" t="s">
        <v>96</v>
      </c>
      <c r="F28" s="114" t="s">
        <v>50</v>
      </c>
      <c r="G28" s="114">
        <v>2</v>
      </c>
      <c r="H28" s="114" t="s">
        <v>60</v>
      </c>
      <c r="I28" s="114" t="s">
        <v>61</v>
      </c>
      <c r="J28" s="114">
        <v>4.58</v>
      </c>
      <c r="K28" s="116">
        <v>0</v>
      </c>
      <c r="L28" s="119" t="s">
        <v>46</v>
      </c>
    </row>
    <row r="29" spans="1:12">
      <c r="A29" s="114" t="s">
        <v>20</v>
      </c>
      <c r="B29" s="120" t="s">
        <v>64</v>
      </c>
      <c r="C29" s="120" t="s">
        <v>43</v>
      </c>
      <c r="D29" s="115" t="s">
        <v>97</v>
      </c>
      <c r="E29" s="114" t="s">
        <v>91</v>
      </c>
      <c r="F29" s="114" t="s">
        <v>84</v>
      </c>
      <c r="G29" s="119">
        <v>5</v>
      </c>
      <c r="H29" s="114" t="s">
        <v>60</v>
      </c>
      <c r="I29" s="114" t="s">
        <v>61</v>
      </c>
      <c r="J29" s="114">
        <v>4.09</v>
      </c>
      <c r="K29" s="116">
        <v>8881047.4600000009</v>
      </c>
      <c r="L29" s="117">
        <v>44917</v>
      </c>
    </row>
    <row r="30" spans="1:12">
      <c r="A30" s="114" t="s">
        <v>20</v>
      </c>
      <c r="B30" s="120" t="s">
        <v>64</v>
      </c>
      <c r="C30" s="120" t="s">
        <v>43</v>
      </c>
      <c r="D30" s="115" t="s">
        <v>98</v>
      </c>
      <c r="E30" s="114" t="s">
        <v>72</v>
      </c>
      <c r="F30" s="114" t="s">
        <v>50</v>
      </c>
      <c r="G30" s="114">
        <v>2</v>
      </c>
      <c r="H30" s="114" t="s">
        <v>57</v>
      </c>
      <c r="I30" s="114" t="s">
        <v>58</v>
      </c>
      <c r="J30" s="114">
        <v>2.36</v>
      </c>
      <c r="K30" s="116">
        <v>1760000</v>
      </c>
      <c r="L30" s="117">
        <v>43560</v>
      </c>
    </row>
    <row r="31" spans="1:12">
      <c r="A31" s="114" t="s">
        <v>25</v>
      </c>
      <c r="B31" s="120" t="s">
        <v>47</v>
      </c>
      <c r="C31" s="120" t="s">
        <v>43</v>
      </c>
      <c r="D31" s="115" t="s">
        <v>85</v>
      </c>
      <c r="E31" s="114" t="s">
        <v>86</v>
      </c>
      <c r="F31" s="114" t="s">
        <v>67</v>
      </c>
      <c r="G31" s="114">
        <v>4</v>
      </c>
      <c r="H31" s="114" t="s">
        <v>57</v>
      </c>
      <c r="I31" s="114" t="s">
        <v>58</v>
      </c>
      <c r="J31" s="114">
        <v>2.98</v>
      </c>
      <c r="K31" s="116">
        <v>3071360</v>
      </c>
      <c r="L31" s="117">
        <v>43423</v>
      </c>
    </row>
    <row r="32" spans="1:12">
      <c r="A32" s="114" t="s">
        <v>20</v>
      </c>
      <c r="B32" s="120" t="s">
        <v>64</v>
      </c>
      <c r="C32" s="120" t="s">
        <v>43</v>
      </c>
      <c r="D32" s="115" t="s">
        <v>99</v>
      </c>
      <c r="E32" s="114" t="s">
        <v>96</v>
      </c>
      <c r="F32" s="114" t="s">
        <v>50</v>
      </c>
      <c r="G32" s="114">
        <v>2</v>
      </c>
      <c r="H32" s="114" t="s">
        <v>60</v>
      </c>
      <c r="I32" s="114" t="s">
        <v>61</v>
      </c>
      <c r="J32" s="114">
        <v>4.58</v>
      </c>
      <c r="K32" s="116">
        <v>7621047.46</v>
      </c>
      <c r="L32" s="117">
        <v>44916</v>
      </c>
    </row>
    <row r="33" spans="1:12">
      <c r="A33" s="114" t="s">
        <v>20</v>
      </c>
      <c r="B33" s="120" t="s">
        <v>64</v>
      </c>
      <c r="C33" s="120" t="s">
        <v>43</v>
      </c>
      <c r="D33" s="115" t="s">
        <v>100</v>
      </c>
      <c r="E33" s="114" t="s">
        <v>89</v>
      </c>
      <c r="F33" s="114" t="s">
        <v>67</v>
      </c>
      <c r="G33" s="114">
        <v>4</v>
      </c>
      <c r="H33" s="114" t="s">
        <v>60</v>
      </c>
      <c r="I33" s="114" t="s">
        <v>61</v>
      </c>
      <c r="J33" s="114">
        <v>5.0999999999999996</v>
      </c>
      <c r="K33" s="116">
        <v>8601047.4600000009</v>
      </c>
      <c r="L33" s="117">
        <v>44788</v>
      </c>
    </row>
    <row r="34" spans="1:12">
      <c r="A34" s="114" t="s">
        <v>20</v>
      </c>
      <c r="B34" s="120" t="s">
        <v>64</v>
      </c>
      <c r="C34" s="120" t="s">
        <v>43</v>
      </c>
      <c r="D34" s="115" t="s">
        <v>101</v>
      </c>
      <c r="E34" s="114" t="s">
        <v>52</v>
      </c>
      <c r="F34" s="114" t="s">
        <v>50</v>
      </c>
      <c r="G34" s="114">
        <v>2</v>
      </c>
      <c r="H34" s="114" t="s">
        <v>60</v>
      </c>
      <c r="I34" s="114" t="s">
        <v>61</v>
      </c>
      <c r="J34" s="114">
        <v>4.58</v>
      </c>
      <c r="K34" s="116">
        <v>7341047</v>
      </c>
      <c r="L34" s="117">
        <v>44890</v>
      </c>
    </row>
    <row r="35" spans="1:12">
      <c r="A35" s="114" t="s">
        <v>25</v>
      </c>
      <c r="B35" s="120" t="s">
        <v>47</v>
      </c>
      <c r="C35" s="120" t="s">
        <v>43</v>
      </c>
      <c r="D35" s="120" t="s">
        <v>102</v>
      </c>
      <c r="E35" s="114" t="s">
        <v>86</v>
      </c>
      <c r="F35" s="114" t="s">
        <v>67</v>
      </c>
      <c r="G35" s="114">
        <v>4</v>
      </c>
      <c r="H35" s="114" t="s">
        <v>60</v>
      </c>
      <c r="I35" s="114" t="s">
        <v>61</v>
      </c>
      <c r="J35" s="114">
        <v>5.0999999999999996</v>
      </c>
      <c r="K35" s="116">
        <v>2467800</v>
      </c>
      <c r="L35" s="117">
        <v>44032</v>
      </c>
    </row>
    <row r="36" spans="1:12">
      <c r="A36" s="114" t="s">
        <v>20</v>
      </c>
      <c r="B36" s="120" t="s">
        <v>64</v>
      </c>
      <c r="C36" s="120" t="s">
        <v>43</v>
      </c>
      <c r="D36" s="115" t="s">
        <v>103</v>
      </c>
      <c r="E36" s="114" t="s">
        <v>89</v>
      </c>
      <c r="F36" s="114" t="s">
        <v>67</v>
      </c>
      <c r="G36" s="114">
        <v>4</v>
      </c>
      <c r="H36" s="114" t="s">
        <v>60</v>
      </c>
      <c r="I36" s="114" t="s">
        <v>61</v>
      </c>
      <c r="J36" s="114">
        <v>5.0999999999999996</v>
      </c>
      <c r="K36" s="116">
        <v>7341047.46</v>
      </c>
      <c r="L36" s="117">
        <v>44447</v>
      </c>
    </row>
    <row r="37" spans="1:12">
      <c r="A37" s="114" t="s">
        <v>25</v>
      </c>
      <c r="B37" s="120" t="s">
        <v>47</v>
      </c>
      <c r="C37" s="120" t="s">
        <v>43</v>
      </c>
      <c r="D37" s="115" t="s">
        <v>102</v>
      </c>
      <c r="E37" s="114" t="s">
        <v>86</v>
      </c>
      <c r="F37" s="114" t="s">
        <v>67</v>
      </c>
      <c r="G37" s="114">
        <v>4</v>
      </c>
      <c r="H37" s="114" t="s">
        <v>60</v>
      </c>
      <c r="I37" s="114" t="s">
        <v>61</v>
      </c>
      <c r="J37" s="114">
        <v>5.0999999999999996</v>
      </c>
      <c r="K37" s="116">
        <f>1999999.99/3</f>
        <v>666666.66333333333</v>
      </c>
      <c r="L37" s="117">
        <v>44259</v>
      </c>
    </row>
    <row r="38" spans="1:12">
      <c r="A38" s="114" t="s">
        <v>20</v>
      </c>
      <c r="B38" s="120" t="s">
        <v>64</v>
      </c>
      <c r="C38" s="120" t="s">
        <v>43</v>
      </c>
      <c r="D38" s="115" t="s">
        <v>104</v>
      </c>
      <c r="E38" s="114" t="s">
        <v>91</v>
      </c>
      <c r="F38" s="114" t="s">
        <v>84</v>
      </c>
      <c r="G38" s="114">
        <v>5</v>
      </c>
      <c r="H38" s="114" t="s">
        <v>60</v>
      </c>
      <c r="I38" s="114" t="s">
        <v>61</v>
      </c>
      <c r="J38" s="114">
        <v>4.09</v>
      </c>
      <c r="K38" s="116">
        <v>7901047.46</v>
      </c>
      <c r="L38" s="117">
        <v>44798</v>
      </c>
    </row>
    <row r="39" spans="1:12">
      <c r="A39" s="114" t="s">
        <v>25</v>
      </c>
      <c r="B39" s="120" t="s">
        <v>47</v>
      </c>
      <c r="C39" s="120" t="s">
        <v>43</v>
      </c>
      <c r="D39" s="115" t="s">
        <v>105</v>
      </c>
      <c r="E39" s="114" t="s">
        <v>106</v>
      </c>
      <c r="F39" s="114" t="s">
        <v>77</v>
      </c>
      <c r="G39" s="114">
        <v>1</v>
      </c>
      <c r="H39" s="114" t="s">
        <v>60</v>
      </c>
      <c r="I39" s="114" t="s">
        <v>61</v>
      </c>
      <c r="J39" s="114">
        <v>1.0900000000000001</v>
      </c>
      <c r="K39" s="116">
        <v>2467800</v>
      </c>
      <c r="L39" s="117">
        <v>43857</v>
      </c>
    </row>
    <row r="40" spans="1:12">
      <c r="A40" s="114" t="s">
        <v>20</v>
      </c>
      <c r="B40" s="120" t="s">
        <v>64</v>
      </c>
      <c r="C40" s="120" t="s">
        <v>43</v>
      </c>
      <c r="D40" s="115" t="s">
        <v>107</v>
      </c>
      <c r="E40" s="114" t="s">
        <v>89</v>
      </c>
      <c r="F40" s="114" t="s">
        <v>67</v>
      </c>
      <c r="G40" s="114">
        <v>4</v>
      </c>
      <c r="H40" s="114" t="s">
        <v>60</v>
      </c>
      <c r="I40" s="114" t="s">
        <v>61</v>
      </c>
      <c r="J40" s="114">
        <v>5.0999999999999996</v>
      </c>
      <c r="K40" s="116">
        <v>8881047.4600000009</v>
      </c>
      <c r="L40" s="117">
        <v>44320</v>
      </c>
    </row>
    <row r="41" spans="1:12">
      <c r="A41" s="114" t="s">
        <v>20</v>
      </c>
      <c r="B41" s="120" t="s">
        <v>64</v>
      </c>
      <c r="C41" s="120" t="s">
        <v>43</v>
      </c>
      <c r="D41" s="115" t="s">
        <v>108</v>
      </c>
      <c r="E41" s="114" t="s">
        <v>93</v>
      </c>
      <c r="F41" s="114" t="s">
        <v>67</v>
      </c>
      <c r="G41" s="119">
        <v>4</v>
      </c>
      <c r="H41" s="114" t="s">
        <v>57</v>
      </c>
      <c r="I41" s="114" t="s">
        <v>58</v>
      </c>
      <c r="J41" s="114">
        <v>2.98</v>
      </c>
      <c r="K41" s="116">
        <v>7369860.5599999996</v>
      </c>
      <c r="L41" s="117">
        <v>43193</v>
      </c>
    </row>
    <row r="42" spans="1:12">
      <c r="A42" s="114" t="s">
        <v>25</v>
      </c>
      <c r="B42" s="120" t="s">
        <v>47</v>
      </c>
      <c r="C42" s="120" t="s">
        <v>43</v>
      </c>
      <c r="D42" s="115" t="s">
        <v>105</v>
      </c>
      <c r="E42" s="114" t="s">
        <v>106</v>
      </c>
      <c r="F42" s="114" t="s">
        <v>77</v>
      </c>
      <c r="G42" s="114">
        <v>1</v>
      </c>
      <c r="H42" s="114" t="s">
        <v>60</v>
      </c>
      <c r="I42" s="114" t="s">
        <v>61</v>
      </c>
      <c r="J42" s="114">
        <v>1.0900000000000001</v>
      </c>
      <c r="K42" s="116">
        <v>689000</v>
      </c>
      <c r="L42" s="117">
        <v>44083</v>
      </c>
    </row>
    <row r="43" spans="1:12">
      <c r="A43" s="114" t="s">
        <v>25</v>
      </c>
      <c r="B43" s="120" t="s">
        <v>47</v>
      </c>
      <c r="C43" s="120" t="s">
        <v>43</v>
      </c>
      <c r="D43" s="115" t="s">
        <v>109</v>
      </c>
      <c r="E43" s="114" t="s">
        <v>110</v>
      </c>
      <c r="F43" s="114" t="s">
        <v>50</v>
      </c>
      <c r="G43" s="114">
        <v>2</v>
      </c>
      <c r="H43" s="114" t="s">
        <v>46</v>
      </c>
      <c r="I43" s="114" t="s">
        <v>46</v>
      </c>
      <c r="J43" s="114">
        <v>0</v>
      </c>
      <c r="K43" s="116">
        <v>0</v>
      </c>
      <c r="L43" s="117">
        <v>45019</v>
      </c>
    </row>
    <row r="44" spans="1:12">
      <c r="A44" s="114" t="s">
        <v>25</v>
      </c>
      <c r="B44" s="120" t="s">
        <v>47</v>
      </c>
      <c r="C44" s="120" t="s">
        <v>43</v>
      </c>
      <c r="D44" s="120" t="s">
        <v>111</v>
      </c>
      <c r="E44" s="114" t="s">
        <v>110</v>
      </c>
      <c r="F44" s="114" t="s">
        <v>50</v>
      </c>
      <c r="G44" s="119">
        <v>2</v>
      </c>
      <c r="H44" s="114" t="s">
        <v>60</v>
      </c>
      <c r="I44" s="114" t="s">
        <v>61</v>
      </c>
      <c r="J44" s="114">
        <v>4.58</v>
      </c>
      <c r="K44" s="116">
        <v>2467800</v>
      </c>
      <c r="L44" s="117">
        <v>44207</v>
      </c>
    </row>
    <row r="45" spans="1:12">
      <c r="A45" s="114" t="s">
        <v>25</v>
      </c>
      <c r="B45" s="120" t="s">
        <v>47</v>
      </c>
      <c r="C45" s="120" t="s">
        <v>43</v>
      </c>
      <c r="D45" s="120" t="s">
        <v>112</v>
      </c>
      <c r="E45" s="114" t="s">
        <v>93</v>
      </c>
      <c r="F45" s="114" t="s">
        <v>67</v>
      </c>
      <c r="G45" s="114">
        <v>4</v>
      </c>
      <c r="H45" s="114" t="s">
        <v>60</v>
      </c>
      <c r="I45" s="114" t="s">
        <v>61</v>
      </c>
      <c r="J45" s="114">
        <v>5.0999999999999996</v>
      </c>
      <c r="K45" s="116">
        <v>2180582.17</v>
      </c>
      <c r="L45" s="117">
        <v>44631</v>
      </c>
    </row>
    <row r="46" spans="1:12">
      <c r="A46" s="369" t="s">
        <v>26</v>
      </c>
      <c r="B46" s="370" t="s">
        <v>113</v>
      </c>
      <c r="C46" s="370" t="s">
        <v>43</v>
      </c>
      <c r="D46" s="371" t="s">
        <v>71</v>
      </c>
      <c r="E46" s="369" t="s">
        <v>72</v>
      </c>
      <c r="F46" s="114" t="s">
        <v>50</v>
      </c>
      <c r="G46" s="119">
        <v>2</v>
      </c>
      <c r="H46" s="114" t="s">
        <v>57</v>
      </c>
      <c r="I46" s="114" t="s">
        <v>58</v>
      </c>
      <c r="J46" s="114">
        <v>2.36</v>
      </c>
      <c r="K46" s="116">
        <v>700000</v>
      </c>
      <c r="L46" s="117">
        <v>43650</v>
      </c>
    </row>
    <row r="47" spans="1:12">
      <c r="A47" s="369" t="s">
        <v>26</v>
      </c>
      <c r="B47" s="370" t="s">
        <v>113</v>
      </c>
      <c r="C47" s="370" t="s">
        <v>43</v>
      </c>
      <c r="D47" s="371" t="s">
        <v>71</v>
      </c>
      <c r="E47" s="369" t="s">
        <v>72</v>
      </c>
      <c r="F47" s="114" t="s">
        <v>50</v>
      </c>
      <c r="G47" s="114">
        <v>2</v>
      </c>
      <c r="H47" s="114" t="s">
        <v>57</v>
      </c>
      <c r="I47" s="114" t="s">
        <v>58</v>
      </c>
      <c r="J47" s="114">
        <v>2.36</v>
      </c>
      <c r="K47" s="116">
        <v>2898000</v>
      </c>
      <c r="L47" s="117">
        <v>43518</v>
      </c>
    </row>
    <row r="48" spans="1:12">
      <c r="A48" s="114" t="s">
        <v>18</v>
      </c>
      <c r="B48" s="120" t="s">
        <v>114</v>
      </c>
      <c r="C48" s="120" t="s">
        <v>81</v>
      </c>
      <c r="D48" s="115" t="s">
        <v>115</v>
      </c>
      <c r="E48" s="114" t="s">
        <v>93</v>
      </c>
      <c r="F48" s="114" t="s">
        <v>67</v>
      </c>
      <c r="G48" s="119">
        <v>4</v>
      </c>
      <c r="H48" s="114" t="s">
        <v>60</v>
      </c>
      <c r="I48" s="114" t="s">
        <v>61</v>
      </c>
      <c r="J48" s="114">
        <v>5.0999999999999996</v>
      </c>
      <c r="K48" s="116">
        <v>5787737.4299999997</v>
      </c>
      <c r="L48" s="117">
        <v>44195</v>
      </c>
    </row>
    <row r="49" spans="1:12">
      <c r="A49" s="114" t="s">
        <v>18</v>
      </c>
      <c r="B49" s="120" t="s">
        <v>114</v>
      </c>
      <c r="C49" s="120" t="s">
        <v>81</v>
      </c>
      <c r="D49" s="115" t="s">
        <v>116</v>
      </c>
      <c r="E49" s="114" t="s">
        <v>83</v>
      </c>
      <c r="F49" s="114" t="s">
        <v>84</v>
      </c>
      <c r="G49" s="114">
        <v>5</v>
      </c>
      <c r="H49" s="114" t="s">
        <v>60</v>
      </c>
      <c r="I49" s="114" t="s">
        <v>61</v>
      </c>
      <c r="J49" s="114">
        <v>4.09</v>
      </c>
      <c r="K49" s="116">
        <v>5787737.4299999997</v>
      </c>
      <c r="L49" s="117">
        <v>44246</v>
      </c>
    </row>
    <row r="50" spans="1:12">
      <c r="A50" s="114" t="s">
        <v>25</v>
      </c>
      <c r="B50" s="120" t="s">
        <v>47</v>
      </c>
      <c r="C50" s="120" t="s">
        <v>43</v>
      </c>
      <c r="D50" s="115" t="s">
        <v>117</v>
      </c>
      <c r="E50" s="114" t="s">
        <v>93</v>
      </c>
      <c r="F50" s="114" t="s">
        <v>67</v>
      </c>
      <c r="G50" s="114">
        <v>4</v>
      </c>
      <c r="H50" s="114" t="s">
        <v>57</v>
      </c>
      <c r="I50" s="114" t="s">
        <v>58</v>
      </c>
      <c r="J50" s="114">
        <v>2.98</v>
      </c>
      <c r="K50" s="116">
        <v>730000</v>
      </c>
      <c r="L50" s="117">
        <v>43843</v>
      </c>
    </row>
    <row r="51" spans="1:12">
      <c r="A51" s="114" t="s">
        <v>25</v>
      </c>
      <c r="B51" s="120" t="s">
        <v>47</v>
      </c>
      <c r="C51" s="120" t="s">
        <v>43</v>
      </c>
      <c r="D51" s="115" t="s">
        <v>117</v>
      </c>
      <c r="E51" s="114" t="s">
        <v>93</v>
      </c>
      <c r="F51" s="121" t="s">
        <v>67</v>
      </c>
      <c r="G51" s="114">
        <v>4</v>
      </c>
      <c r="H51" s="121" t="s">
        <v>57</v>
      </c>
      <c r="I51" s="121" t="s">
        <v>58</v>
      </c>
      <c r="J51" s="121">
        <v>2.98</v>
      </c>
      <c r="K51" s="116">
        <v>2467800</v>
      </c>
      <c r="L51" s="117">
        <v>43732</v>
      </c>
    </row>
    <row r="52" spans="1:12">
      <c r="A52" s="114" t="s">
        <v>25</v>
      </c>
      <c r="B52" s="120" t="s">
        <v>47</v>
      </c>
      <c r="C52" s="120" t="s">
        <v>43</v>
      </c>
      <c r="D52" s="118" t="s">
        <v>118</v>
      </c>
      <c r="E52" s="114" t="s">
        <v>93</v>
      </c>
      <c r="F52" s="121" t="s">
        <v>67</v>
      </c>
      <c r="G52" s="114">
        <v>4</v>
      </c>
      <c r="H52" s="121" t="s">
        <v>57</v>
      </c>
      <c r="I52" s="121" t="s">
        <v>58</v>
      </c>
      <c r="J52" s="121">
        <v>2.98</v>
      </c>
      <c r="K52" s="116">
        <v>0</v>
      </c>
      <c r="L52" s="114" t="s">
        <v>12</v>
      </c>
    </row>
    <row r="53" spans="1:12">
      <c r="A53" s="114" t="s">
        <v>25</v>
      </c>
      <c r="B53" s="120" t="s">
        <v>47</v>
      </c>
      <c r="C53" s="120" t="s">
        <v>43</v>
      </c>
      <c r="D53" s="115" t="s">
        <v>119</v>
      </c>
      <c r="E53" s="114" t="s">
        <v>76</v>
      </c>
      <c r="F53" s="121" t="s">
        <v>77</v>
      </c>
      <c r="G53" s="114">
        <v>1</v>
      </c>
      <c r="H53" s="121" t="s">
        <v>53</v>
      </c>
      <c r="I53" s="121" t="s">
        <v>54</v>
      </c>
      <c r="J53" s="121">
        <v>0.11</v>
      </c>
      <c r="K53" s="116">
        <v>474250</v>
      </c>
      <c r="L53" s="117">
        <v>43739</v>
      </c>
    </row>
    <row r="54" spans="1:12">
      <c r="A54" s="114" t="s">
        <v>25</v>
      </c>
      <c r="B54" s="120" t="s">
        <v>47</v>
      </c>
      <c r="C54" s="120" t="s">
        <v>43</v>
      </c>
      <c r="D54" s="115" t="s">
        <v>119</v>
      </c>
      <c r="E54" s="114" t="s">
        <v>76</v>
      </c>
      <c r="F54" s="121" t="s">
        <v>77</v>
      </c>
      <c r="G54" s="114">
        <v>1</v>
      </c>
      <c r="H54" s="121" t="s">
        <v>53</v>
      </c>
      <c r="I54" s="121" t="s">
        <v>54</v>
      </c>
      <c r="J54" s="121">
        <v>0.11</v>
      </c>
      <c r="K54" s="116">
        <v>2467800</v>
      </c>
      <c r="L54" s="117">
        <v>43601</v>
      </c>
    </row>
    <row r="55" spans="1:12">
      <c r="A55" s="114" t="s">
        <v>25</v>
      </c>
      <c r="B55" s="120" t="s">
        <v>47</v>
      </c>
      <c r="C55" s="120" t="s">
        <v>43</v>
      </c>
      <c r="D55" s="115" t="s">
        <v>120</v>
      </c>
      <c r="E55" s="114" t="s">
        <v>121</v>
      </c>
      <c r="F55" s="121" t="s">
        <v>122</v>
      </c>
      <c r="G55" s="114">
        <v>3</v>
      </c>
      <c r="H55" s="121" t="s">
        <v>57</v>
      </c>
      <c r="I55" s="121" t="s">
        <v>58</v>
      </c>
      <c r="J55" s="121">
        <v>1.3</v>
      </c>
      <c r="K55" s="116">
        <v>3071360</v>
      </c>
      <c r="L55" s="117">
        <v>43201</v>
      </c>
    </row>
    <row r="56" spans="1:12">
      <c r="A56" s="114" t="s">
        <v>25</v>
      </c>
      <c r="B56" s="120" t="s">
        <v>47</v>
      </c>
      <c r="C56" s="120" t="s">
        <v>43</v>
      </c>
      <c r="D56" s="115" t="s">
        <v>123</v>
      </c>
      <c r="E56" s="114" t="s">
        <v>121</v>
      </c>
      <c r="F56" s="121" t="s">
        <v>122</v>
      </c>
      <c r="G56" s="372">
        <v>3</v>
      </c>
      <c r="H56" s="121" t="s">
        <v>124</v>
      </c>
      <c r="I56" s="121" t="s">
        <v>125</v>
      </c>
      <c r="J56" s="121">
        <v>0</v>
      </c>
      <c r="K56" s="116">
        <v>2180582.17</v>
      </c>
      <c r="L56" s="117">
        <v>44532</v>
      </c>
    </row>
    <row r="57" spans="1:12">
      <c r="A57" s="114" t="s">
        <v>25</v>
      </c>
      <c r="B57" s="120" t="s">
        <v>47</v>
      </c>
      <c r="C57" s="120" t="s">
        <v>43</v>
      </c>
      <c r="D57" s="120" t="s">
        <v>126</v>
      </c>
      <c r="E57" s="114" t="s">
        <v>121</v>
      </c>
      <c r="F57" s="121" t="s">
        <v>122</v>
      </c>
      <c r="G57" s="114">
        <v>3</v>
      </c>
      <c r="H57" s="121" t="s">
        <v>60</v>
      </c>
      <c r="I57" s="114" t="s">
        <v>61</v>
      </c>
      <c r="J57" s="121">
        <v>0.16</v>
      </c>
      <c r="K57" s="116">
        <v>2180582.17</v>
      </c>
      <c r="L57" s="117">
        <v>44614</v>
      </c>
    </row>
    <row r="58" spans="1:12">
      <c r="A58" s="114" t="s">
        <v>25</v>
      </c>
      <c r="B58" s="120" t="s">
        <v>47</v>
      </c>
      <c r="C58" s="120" t="s">
        <v>43</v>
      </c>
      <c r="D58" s="120" t="s">
        <v>127</v>
      </c>
      <c r="E58" s="114" t="s">
        <v>96</v>
      </c>
      <c r="F58" s="121" t="s">
        <v>50</v>
      </c>
      <c r="G58" s="119">
        <v>2</v>
      </c>
      <c r="H58" s="121" t="s">
        <v>60</v>
      </c>
      <c r="I58" s="121" t="s">
        <v>61</v>
      </c>
      <c r="J58" s="121">
        <v>4.58</v>
      </c>
      <c r="K58" s="116">
        <v>3684423</v>
      </c>
      <c r="L58" s="122">
        <v>44769</v>
      </c>
    </row>
    <row r="59" spans="1:12">
      <c r="A59" s="114" t="s">
        <v>25</v>
      </c>
      <c r="B59" s="120" t="s">
        <v>47</v>
      </c>
      <c r="C59" s="120" t="s">
        <v>43</v>
      </c>
      <c r="D59" s="115" t="s">
        <v>128</v>
      </c>
      <c r="E59" s="114" t="s">
        <v>96</v>
      </c>
      <c r="F59" s="121" t="s">
        <v>50</v>
      </c>
      <c r="G59" s="114">
        <v>2</v>
      </c>
      <c r="H59" s="121" t="s">
        <v>53</v>
      </c>
      <c r="I59" s="121" t="s">
        <v>54</v>
      </c>
      <c r="J59" s="121">
        <v>2.36</v>
      </c>
      <c r="K59" s="116">
        <v>3071360</v>
      </c>
      <c r="L59" s="117">
        <v>44342</v>
      </c>
    </row>
    <row r="60" spans="1:12" ht="15" customHeight="1">
      <c r="A60" s="114" t="s">
        <v>25</v>
      </c>
      <c r="B60" s="120" t="s">
        <v>47</v>
      </c>
      <c r="C60" s="120" t="s">
        <v>43</v>
      </c>
      <c r="D60" s="120" t="s">
        <v>129</v>
      </c>
      <c r="E60" s="114" t="s">
        <v>96</v>
      </c>
      <c r="F60" s="114" t="s">
        <v>50</v>
      </c>
      <c r="G60" s="119">
        <v>2</v>
      </c>
      <c r="H60" s="121" t="s">
        <v>60</v>
      </c>
      <c r="I60" s="121" t="s">
        <v>61</v>
      </c>
      <c r="J60" s="121">
        <v>4.58</v>
      </c>
      <c r="K60" s="116">
        <v>0</v>
      </c>
      <c r="L60" s="123">
        <v>45070</v>
      </c>
    </row>
    <row r="61" spans="1:12" ht="15" customHeight="1">
      <c r="A61" s="114" t="s">
        <v>25</v>
      </c>
      <c r="B61" s="120" t="s">
        <v>47</v>
      </c>
      <c r="C61" s="120" t="s">
        <v>43</v>
      </c>
      <c r="D61" s="120" t="s">
        <v>130</v>
      </c>
      <c r="E61" s="114" t="s">
        <v>131</v>
      </c>
      <c r="F61" s="114" t="s">
        <v>84</v>
      </c>
      <c r="G61" s="119">
        <v>5</v>
      </c>
      <c r="H61" s="121" t="s">
        <v>60</v>
      </c>
      <c r="I61" s="121" t="s">
        <v>61</v>
      </c>
      <c r="J61" s="121">
        <v>4.09</v>
      </c>
      <c r="K61" s="116">
        <v>4974000</v>
      </c>
      <c r="L61" s="117">
        <v>44699</v>
      </c>
    </row>
    <row r="62" spans="1:12" ht="15" customHeight="1">
      <c r="A62" s="114" t="s">
        <v>25</v>
      </c>
      <c r="B62" s="120" t="s">
        <v>47</v>
      </c>
      <c r="C62" s="120" t="s">
        <v>43</v>
      </c>
      <c r="D62" s="120" t="s">
        <v>132</v>
      </c>
      <c r="E62" s="114" t="s">
        <v>131</v>
      </c>
      <c r="F62" s="114" t="s">
        <v>84</v>
      </c>
      <c r="G62" s="114">
        <v>5</v>
      </c>
      <c r="H62" s="121" t="s">
        <v>60</v>
      </c>
      <c r="I62" s="121" t="s">
        <v>61</v>
      </c>
      <c r="J62" s="121">
        <v>4.09</v>
      </c>
      <c r="K62" s="116">
        <v>2467800</v>
      </c>
      <c r="L62" s="117">
        <v>44382</v>
      </c>
    </row>
    <row r="63" spans="1:12">
      <c r="A63" s="114" t="s">
        <v>25</v>
      </c>
      <c r="B63" s="120" t="s">
        <v>47</v>
      </c>
      <c r="C63" s="120" t="s">
        <v>43</v>
      </c>
      <c r="D63" s="120" t="s">
        <v>133</v>
      </c>
      <c r="E63" s="114" t="s">
        <v>131</v>
      </c>
      <c r="F63" s="114" t="s">
        <v>84</v>
      </c>
      <c r="G63" s="119">
        <v>5</v>
      </c>
      <c r="H63" s="121" t="s">
        <v>60</v>
      </c>
      <c r="I63" s="121" t="s">
        <v>61</v>
      </c>
      <c r="J63" s="121">
        <v>4.09</v>
      </c>
      <c r="K63" s="116">
        <v>3071360</v>
      </c>
      <c r="L63" s="117">
        <v>44342</v>
      </c>
    </row>
    <row r="64" spans="1:12">
      <c r="A64" s="114" t="s">
        <v>25</v>
      </c>
      <c r="B64" s="120" t="s">
        <v>47</v>
      </c>
      <c r="C64" s="337" t="s">
        <v>43</v>
      </c>
      <c r="D64" s="337" t="s">
        <v>134</v>
      </c>
      <c r="E64" s="133" t="s">
        <v>131</v>
      </c>
      <c r="F64" s="114" t="s">
        <v>84</v>
      </c>
      <c r="G64" s="114">
        <v>5</v>
      </c>
      <c r="H64" s="121" t="s">
        <v>60</v>
      </c>
      <c r="I64" s="334" t="s">
        <v>61</v>
      </c>
      <c r="J64" s="334">
        <v>4.09</v>
      </c>
      <c r="K64" s="134">
        <v>0</v>
      </c>
      <c r="L64" s="133" t="s">
        <v>46</v>
      </c>
    </row>
    <row r="65" spans="1:12">
      <c r="A65" s="114" t="s">
        <v>25</v>
      </c>
      <c r="B65" s="120" t="s">
        <v>47</v>
      </c>
      <c r="C65" s="120" t="s">
        <v>43</v>
      </c>
      <c r="D65" s="115" t="s">
        <v>135</v>
      </c>
      <c r="E65" s="114" t="s">
        <v>131</v>
      </c>
      <c r="F65" s="114" t="s">
        <v>84</v>
      </c>
      <c r="G65" s="114">
        <v>5</v>
      </c>
      <c r="H65" s="121" t="s">
        <v>53</v>
      </c>
      <c r="I65" s="121" t="s">
        <v>54</v>
      </c>
      <c r="J65" s="121">
        <v>0.64</v>
      </c>
      <c r="K65" s="116">
        <v>3071360</v>
      </c>
      <c r="L65" s="117">
        <v>44454</v>
      </c>
    </row>
    <row r="66" spans="1:12">
      <c r="A66" s="114" t="s">
        <v>25</v>
      </c>
      <c r="B66" s="120" t="s">
        <v>47</v>
      </c>
      <c r="C66" s="120" t="s">
        <v>43</v>
      </c>
      <c r="D66" s="120" t="s">
        <v>136</v>
      </c>
      <c r="E66" s="114" t="s">
        <v>131</v>
      </c>
      <c r="F66" s="114" t="s">
        <v>84</v>
      </c>
      <c r="G66" s="119">
        <v>5</v>
      </c>
      <c r="H66" s="121" t="s">
        <v>60</v>
      </c>
      <c r="I66" s="121" t="s">
        <v>61</v>
      </c>
      <c r="J66" s="121">
        <v>4.09</v>
      </c>
      <c r="K66" s="116">
        <v>0</v>
      </c>
      <c r="L66" s="123">
        <v>45000</v>
      </c>
    </row>
    <row r="67" spans="1:12">
      <c r="A67" s="114" t="s">
        <v>25</v>
      </c>
      <c r="B67" s="120" t="s">
        <v>47</v>
      </c>
      <c r="C67" s="120" t="s">
        <v>43</v>
      </c>
      <c r="D67" s="115" t="s">
        <v>137</v>
      </c>
      <c r="E67" s="114" t="s">
        <v>131</v>
      </c>
      <c r="F67" s="114" t="s">
        <v>84</v>
      </c>
      <c r="G67" s="114">
        <v>5</v>
      </c>
      <c r="H67" s="121" t="s">
        <v>57</v>
      </c>
      <c r="I67" s="121" t="s">
        <v>58</v>
      </c>
      <c r="J67" s="121">
        <v>0.64</v>
      </c>
      <c r="K67" s="116">
        <v>2467800</v>
      </c>
      <c r="L67" s="117">
        <v>43567</v>
      </c>
    </row>
    <row r="68" spans="1:12" ht="23.25" customHeight="1">
      <c r="A68" s="114" t="s">
        <v>138</v>
      </c>
      <c r="B68" s="120" t="s">
        <v>139</v>
      </c>
      <c r="C68" s="120" t="s">
        <v>43</v>
      </c>
      <c r="D68" s="115" t="s">
        <v>140</v>
      </c>
      <c r="E68" s="114" t="s">
        <v>91</v>
      </c>
      <c r="F68" s="114" t="s">
        <v>84</v>
      </c>
      <c r="G68" s="114">
        <v>5</v>
      </c>
      <c r="H68" s="121" t="s">
        <v>46</v>
      </c>
      <c r="I68" s="121" t="s">
        <v>46</v>
      </c>
      <c r="J68" s="121">
        <v>0</v>
      </c>
      <c r="K68" s="116">
        <v>4801095.09</v>
      </c>
      <c r="L68" s="117">
        <v>44099</v>
      </c>
    </row>
    <row r="69" spans="1:12">
      <c r="A69" s="114" t="s">
        <v>25</v>
      </c>
      <c r="B69" s="120" t="s">
        <v>47</v>
      </c>
      <c r="C69" s="120" t="s">
        <v>43</v>
      </c>
      <c r="D69" s="115" t="s">
        <v>141</v>
      </c>
      <c r="E69" s="114" t="s">
        <v>142</v>
      </c>
      <c r="F69" s="114" t="s">
        <v>67</v>
      </c>
      <c r="G69" s="114">
        <v>4</v>
      </c>
      <c r="H69" s="121" t="s">
        <v>60</v>
      </c>
      <c r="I69" s="121" t="s">
        <v>61</v>
      </c>
      <c r="J69" s="121">
        <v>5.0999999999999996</v>
      </c>
      <c r="K69" s="116">
        <v>3071360</v>
      </c>
      <c r="L69" s="117">
        <v>44032</v>
      </c>
    </row>
    <row r="70" spans="1:12">
      <c r="A70" s="114" t="s">
        <v>73</v>
      </c>
      <c r="B70" s="120" t="s">
        <v>74</v>
      </c>
      <c r="C70" s="120" t="s">
        <v>43</v>
      </c>
      <c r="D70" s="115" t="s">
        <v>143</v>
      </c>
      <c r="E70" s="114" t="s">
        <v>96</v>
      </c>
      <c r="F70" s="114" t="s">
        <v>50</v>
      </c>
      <c r="G70" s="119">
        <v>2</v>
      </c>
      <c r="H70" s="121" t="s">
        <v>60</v>
      </c>
      <c r="I70" s="121" t="s">
        <v>61</v>
      </c>
      <c r="J70" s="121">
        <v>4.58</v>
      </c>
      <c r="K70" s="116">
        <v>5444404.1799999997</v>
      </c>
      <c r="L70" s="117">
        <v>44551</v>
      </c>
    </row>
    <row r="71" spans="1:12">
      <c r="A71" s="114" t="s">
        <v>25</v>
      </c>
      <c r="B71" s="120" t="s">
        <v>47</v>
      </c>
      <c r="C71" s="120" t="s">
        <v>43</v>
      </c>
      <c r="D71" s="115" t="s">
        <v>141</v>
      </c>
      <c r="E71" s="114" t="s">
        <v>142</v>
      </c>
      <c r="F71" s="114" t="s">
        <v>67</v>
      </c>
      <c r="G71" s="119">
        <v>4</v>
      </c>
      <c r="H71" s="121" t="s">
        <v>60</v>
      </c>
      <c r="I71" s="121" t="s">
        <v>61</v>
      </c>
      <c r="J71" s="121">
        <v>5.0999999999999996</v>
      </c>
      <c r="K71" s="116">
        <f>1999999.99/3</f>
        <v>666666.66333333333</v>
      </c>
      <c r="L71" s="117">
        <v>44259</v>
      </c>
    </row>
    <row r="72" spans="1:12">
      <c r="A72" s="114" t="s">
        <v>25</v>
      </c>
      <c r="B72" s="120" t="s">
        <v>47</v>
      </c>
      <c r="C72" s="120" t="s">
        <v>43</v>
      </c>
      <c r="D72" s="120" t="s">
        <v>144</v>
      </c>
      <c r="E72" s="114" t="s">
        <v>142</v>
      </c>
      <c r="F72" s="114" t="s">
        <v>67</v>
      </c>
      <c r="G72" s="114">
        <v>4</v>
      </c>
      <c r="H72" s="121" t="s">
        <v>60</v>
      </c>
      <c r="I72" s="121" t="s">
        <v>61</v>
      </c>
      <c r="J72" s="121">
        <v>5.0999999999999996</v>
      </c>
      <c r="K72" s="116">
        <v>0</v>
      </c>
      <c r="L72" s="123">
        <v>45070</v>
      </c>
    </row>
    <row r="73" spans="1:12">
      <c r="A73" s="114" t="s">
        <v>25</v>
      </c>
      <c r="B73" s="120" t="s">
        <v>47</v>
      </c>
      <c r="C73" s="120" t="s">
        <v>43</v>
      </c>
      <c r="D73" s="120" t="s">
        <v>145</v>
      </c>
      <c r="E73" s="114" t="s">
        <v>142</v>
      </c>
      <c r="F73" s="114" t="s">
        <v>67</v>
      </c>
      <c r="G73" s="114">
        <v>4</v>
      </c>
      <c r="H73" s="121" t="s">
        <v>60</v>
      </c>
      <c r="I73" s="121" t="s">
        <v>61</v>
      </c>
      <c r="J73" s="121">
        <v>5.0999999999999996</v>
      </c>
      <c r="K73" s="116">
        <v>0</v>
      </c>
      <c r="L73" s="123">
        <v>45069</v>
      </c>
    </row>
    <row r="74" spans="1:12">
      <c r="A74" s="114" t="s">
        <v>26</v>
      </c>
      <c r="B74" s="120" t="s">
        <v>113</v>
      </c>
      <c r="C74" s="120" t="s">
        <v>43</v>
      </c>
      <c r="D74" s="115" t="s">
        <v>146</v>
      </c>
      <c r="E74" s="114" t="s">
        <v>147</v>
      </c>
      <c r="F74" s="114" t="s">
        <v>50</v>
      </c>
      <c r="G74" s="114">
        <v>2</v>
      </c>
      <c r="H74" s="121" t="s">
        <v>60</v>
      </c>
      <c r="I74" s="121" t="s">
        <v>61</v>
      </c>
      <c r="J74" s="121">
        <v>4.58</v>
      </c>
      <c r="K74" s="116">
        <v>2898000</v>
      </c>
      <c r="L74" s="117">
        <v>43700</v>
      </c>
    </row>
    <row r="75" spans="1:12">
      <c r="A75" s="114" t="s">
        <v>26</v>
      </c>
      <c r="B75" s="120" t="s">
        <v>113</v>
      </c>
      <c r="C75" s="120" t="s">
        <v>43</v>
      </c>
      <c r="D75" s="115" t="s">
        <v>146</v>
      </c>
      <c r="E75" s="114" t="s">
        <v>147</v>
      </c>
      <c r="F75" s="114" t="s">
        <v>50</v>
      </c>
      <c r="G75" s="114">
        <v>2</v>
      </c>
      <c r="H75" s="121" t="s">
        <v>60</v>
      </c>
      <c r="I75" s="121" t="s">
        <v>61</v>
      </c>
      <c r="J75" s="121">
        <v>4.58</v>
      </c>
      <c r="K75" s="116">
        <v>897200</v>
      </c>
      <c r="L75" s="117">
        <v>44026</v>
      </c>
    </row>
    <row r="76" spans="1:12">
      <c r="A76" s="114" t="s">
        <v>25</v>
      </c>
      <c r="B76" s="120" t="s">
        <v>47</v>
      </c>
      <c r="C76" s="120" t="s">
        <v>43</v>
      </c>
      <c r="D76" s="118" t="s">
        <v>148</v>
      </c>
      <c r="E76" s="114" t="s">
        <v>142</v>
      </c>
      <c r="F76" s="114" t="s">
        <v>67</v>
      </c>
      <c r="G76" s="114">
        <v>4</v>
      </c>
      <c r="H76" s="121" t="s">
        <v>60</v>
      </c>
      <c r="I76" s="121" t="s">
        <v>61</v>
      </c>
      <c r="J76" s="121">
        <v>5.0999999999999996</v>
      </c>
      <c r="K76" s="116">
        <v>0</v>
      </c>
      <c r="L76" s="114" t="s">
        <v>12</v>
      </c>
    </row>
    <row r="77" spans="1:12">
      <c r="A77" s="114" t="s">
        <v>25</v>
      </c>
      <c r="B77" s="120" t="s">
        <v>47</v>
      </c>
      <c r="C77" s="120" t="s">
        <v>43</v>
      </c>
      <c r="D77" s="120" t="s">
        <v>149</v>
      </c>
      <c r="E77" s="114" t="s">
        <v>150</v>
      </c>
      <c r="F77" s="114" t="s">
        <v>122</v>
      </c>
      <c r="G77" s="114">
        <v>3</v>
      </c>
      <c r="H77" s="121" t="s">
        <v>60</v>
      </c>
      <c r="I77" s="121" t="s">
        <v>61</v>
      </c>
      <c r="J77" s="121">
        <v>0.16</v>
      </c>
      <c r="K77" s="116">
        <v>2467800</v>
      </c>
      <c r="L77" s="117">
        <v>44027</v>
      </c>
    </row>
    <row r="78" spans="1:12" ht="36.75" customHeight="1">
      <c r="A78" s="119" t="s">
        <v>151</v>
      </c>
      <c r="B78" s="120" t="s">
        <v>152</v>
      </c>
      <c r="C78" s="120" t="s">
        <v>43</v>
      </c>
      <c r="D78" s="115" t="s">
        <v>153</v>
      </c>
      <c r="E78" s="114" t="s">
        <v>106</v>
      </c>
      <c r="F78" s="114" t="s">
        <v>77</v>
      </c>
      <c r="G78" s="114">
        <v>1</v>
      </c>
      <c r="H78" s="121" t="s">
        <v>57</v>
      </c>
      <c r="I78" s="121" t="s">
        <v>58</v>
      </c>
      <c r="J78" s="121">
        <v>0.11</v>
      </c>
      <c r="K78" s="116">
        <v>2300000</v>
      </c>
      <c r="L78" s="117">
        <v>43480</v>
      </c>
    </row>
    <row r="79" spans="1:12" ht="32.25" customHeight="1">
      <c r="A79" s="119" t="s">
        <v>151</v>
      </c>
      <c r="B79" s="120" t="s">
        <v>152</v>
      </c>
      <c r="C79" s="120" t="s">
        <v>43</v>
      </c>
      <c r="D79" s="115" t="s">
        <v>153</v>
      </c>
      <c r="E79" s="114" t="s">
        <v>106</v>
      </c>
      <c r="F79" s="114" t="s">
        <v>77</v>
      </c>
      <c r="G79" s="114">
        <v>1</v>
      </c>
      <c r="H79" s="121" t="s">
        <v>57</v>
      </c>
      <c r="I79" s="121" t="s">
        <v>58</v>
      </c>
      <c r="J79" s="121">
        <v>0.11</v>
      </c>
      <c r="K79" s="116">
        <v>4123400</v>
      </c>
      <c r="L79" s="117">
        <v>43209</v>
      </c>
    </row>
    <row r="80" spans="1:12">
      <c r="A80" s="114" t="s">
        <v>25</v>
      </c>
      <c r="B80" s="120" t="s">
        <v>47</v>
      </c>
      <c r="C80" s="120" t="s">
        <v>43</v>
      </c>
      <c r="D80" s="118" t="s">
        <v>149</v>
      </c>
      <c r="E80" s="119" t="s">
        <v>150</v>
      </c>
      <c r="F80" s="119" t="s">
        <v>122</v>
      </c>
      <c r="G80" s="114">
        <v>3</v>
      </c>
      <c r="H80" s="121" t="s">
        <v>60</v>
      </c>
      <c r="I80" s="121" t="s">
        <v>61</v>
      </c>
      <c r="J80" s="121">
        <v>0.16</v>
      </c>
      <c r="K80" s="116">
        <f>1999999.99/3</f>
        <v>666666.66333333333</v>
      </c>
      <c r="L80" s="117">
        <v>44259</v>
      </c>
    </row>
    <row r="81" spans="1:12">
      <c r="A81" s="114" t="s">
        <v>25</v>
      </c>
      <c r="B81" s="120" t="s">
        <v>47</v>
      </c>
      <c r="C81" s="120" t="s">
        <v>43</v>
      </c>
      <c r="D81" s="120" t="s">
        <v>154</v>
      </c>
      <c r="E81" s="114" t="s">
        <v>91</v>
      </c>
      <c r="F81" s="121" t="s">
        <v>84</v>
      </c>
      <c r="G81" s="121">
        <v>5</v>
      </c>
      <c r="H81" s="121" t="s">
        <v>60</v>
      </c>
      <c r="I81" s="121" t="s">
        <v>61</v>
      </c>
      <c r="J81" s="121">
        <v>4.09</v>
      </c>
      <c r="K81" s="116">
        <v>0</v>
      </c>
      <c r="L81" s="123">
        <v>45068</v>
      </c>
    </row>
    <row r="82" spans="1:12">
      <c r="A82" s="114" t="s">
        <v>25</v>
      </c>
      <c r="B82" s="120" t="s">
        <v>47</v>
      </c>
      <c r="C82" s="120" t="s">
        <v>43</v>
      </c>
      <c r="D82" s="115" t="s">
        <v>155</v>
      </c>
      <c r="E82" s="114" t="s">
        <v>91</v>
      </c>
      <c r="F82" s="121" t="s">
        <v>84</v>
      </c>
      <c r="G82" s="114">
        <v>5</v>
      </c>
      <c r="H82" s="121" t="s">
        <v>57</v>
      </c>
      <c r="I82" s="121" t="s">
        <v>58</v>
      </c>
      <c r="J82" s="121">
        <v>0.64</v>
      </c>
      <c r="K82" s="116">
        <v>2467800</v>
      </c>
      <c r="L82" s="117">
        <v>43423</v>
      </c>
    </row>
    <row r="83" spans="1:12" ht="30">
      <c r="A83" s="114" t="s">
        <v>138</v>
      </c>
      <c r="B83" s="120" t="s">
        <v>139</v>
      </c>
      <c r="C83" s="120" t="s">
        <v>43</v>
      </c>
      <c r="D83" s="115" t="s">
        <v>156</v>
      </c>
      <c r="E83" s="114" t="s">
        <v>157</v>
      </c>
      <c r="F83" s="121" t="s">
        <v>50</v>
      </c>
      <c r="G83" s="119">
        <v>2</v>
      </c>
      <c r="H83" s="121" t="s">
        <v>46</v>
      </c>
      <c r="I83" s="121" t="s">
        <v>46</v>
      </c>
      <c r="J83" s="121">
        <v>0</v>
      </c>
      <c r="K83" s="116">
        <v>3828134.27</v>
      </c>
      <c r="L83" s="117">
        <v>44048</v>
      </c>
    </row>
    <row r="84" spans="1:12">
      <c r="A84" s="114" t="s">
        <v>20</v>
      </c>
      <c r="B84" s="120" t="s">
        <v>64</v>
      </c>
      <c r="C84" s="120" t="s">
        <v>43</v>
      </c>
      <c r="D84" s="115" t="s">
        <v>156</v>
      </c>
      <c r="E84" s="114" t="s">
        <v>157</v>
      </c>
      <c r="F84" s="121" t="s">
        <v>50</v>
      </c>
      <c r="G84" s="114">
        <v>2</v>
      </c>
      <c r="H84" s="121" t="s">
        <v>46</v>
      </c>
      <c r="I84" s="121" t="s">
        <v>46</v>
      </c>
      <c r="J84" s="121">
        <v>0</v>
      </c>
      <c r="K84" s="116">
        <v>4228328.8899999997</v>
      </c>
      <c r="L84" s="117">
        <v>43209</v>
      </c>
    </row>
    <row r="85" spans="1:12">
      <c r="A85" s="114" t="s">
        <v>25</v>
      </c>
      <c r="B85" s="120" t="s">
        <v>47</v>
      </c>
      <c r="C85" s="120" t="s">
        <v>43</v>
      </c>
      <c r="D85" s="115" t="s">
        <v>158</v>
      </c>
      <c r="E85" s="114" t="s">
        <v>159</v>
      </c>
      <c r="F85" s="121" t="s">
        <v>50</v>
      </c>
      <c r="G85" s="114">
        <v>2</v>
      </c>
      <c r="H85" s="121" t="s">
        <v>57</v>
      </c>
      <c r="I85" s="121" t="s">
        <v>58</v>
      </c>
      <c r="J85" s="121">
        <v>2.36</v>
      </c>
      <c r="K85" s="116">
        <v>3071360</v>
      </c>
      <c r="L85" s="117">
        <v>43490</v>
      </c>
    </row>
    <row r="86" spans="1:12">
      <c r="A86" s="114" t="s">
        <v>25</v>
      </c>
      <c r="B86" s="120" t="s">
        <v>47</v>
      </c>
      <c r="C86" s="120" t="s">
        <v>43</v>
      </c>
      <c r="D86" s="118" t="s">
        <v>160</v>
      </c>
      <c r="E86" s="119" t="s">
        <v>89</v>
      </c>
      <c r="F86" s="372" t="s">
        <v>67</v>
      </c>
      <c r="G86" s="119">
        <v>4</v>
      </c>
      <c r="H86" s="121" t="s">
        <v>53</v>
      </c>
      <c r="I86" s="121" t="s">
        <v>54</v>
      </c>
      <c r="J86" s="121">
        <v>2.98</v>
      </c>
      <c r="K86" s="144">
        <f>1232550/2</f>
        <v>616275</v>
      </c>
      <c r="L86" s="117">
        <v>44484</v>
      </c>
    </row>
    <row r="87" spans="1:12">
      <c r="A87" s="114" t="s">
        <v>25</v>
      </c>
      <c r="B87" s="120" t="s">
        <v>47</v>
      </c>
      <c r="C87" s="120" t="s">
        <v>43</v>
      </c>
      <c r="D87" s="120" t="s">
        <v>161</v>
      </c>
      <c r="E87" s="114" t="s">
        <v>89</v>
      </c>
      <c r="F87" s="121" t="s">
        <v>67</v>
      </c>
      <c r="G87" s="114">
        <v>4</v>
      </c>
      <c r="H87" s="121" t="s">
        <v>60</v>
      </c>
      <c r="I87" s="121" t="s">
        <v>61</v>
      </c>
      <c r="J87" s="121">
        <v>5.0999999999999996</v>
      </c>
      <c r="K87" s="116">
        <v>2467800</v>
      </c>
      <c r="L87" s="117">
        <v>44139</v>
      </c>
    </row>
    <row r="88" spans="1:12">
      <c r="A88" s="114" t="s">
        <v>25</v>
      </c>
      <c r="B88" s="120" t="s">
        <v>47</v>
      </c>
      <c r="C88" s="120" t="s">
        <v>43</v>
      </c>
      <c r="D88" s="115" t="s">
        <v>162</v>
      </c>
      <c r="E88" s="114" t="s">
        <v>89</v>
      </c>
      <c r="F88" s="121" t="s">
        <v>67</v>
      </c>
      <c r="G88" s="114">
        <v>4</v>
      </c>
      <c r="H88" s="121" t="s">
        <v>53</v>
      </c>
      <c r="I88" s="121" t="s">
        <v>54</v>
      </c>
      <c r="J88" s="121">
        <v>2.98</v>
      </c>
      <c r="K88" s="116">
        <v>3071360</v>
      </c>
      <c r="L88" s="117">
        <v>44342</v>
      </c>
    </row>
    <row r="89" spans="1:12">
      <c r="A89" s="114" t="s">
        <v>25</v>
      </c>
      <c r="B89" s="120" t="s">
        <v>47</v>
      </c>
      <c r="C89" s="120" t="s">
        <v>43</v>
      </c>
      <c r="D89" s="115" t="s">
        <v>163</v>
      </c>
      <c r="E89" s="114" t="s">
        <v>66</v>
      </c>
      <c r="F89" s="121" t="s">
        <v>67</v>
      </c>
      <c r="G89" s="114">
        <v>4</v>
      </c>
      <c r="H89" s="121" t="s">
        <v>57</v>
      </c>
      <c r="I89" s="121" t="s">
        <v>58</v>
      </c>
      <c r="J89" s="121">
        <v>2.98</v>
      </c>
      <c r="K89" s="116">
        <v>3071360</v>
      </c>
      <c r="L89" s="117">
        <v>43453</v>
      </c>
    </row>
    <row r="90" spans="1:12">
      <c r="A90" s="114" t="s">
        <v>26</v>
      </c>
      <c r="B90" s="120" t="s">
        <v>113</v>
      </c>
      <c r="C90" s="120" t="s">
        <v>43</v>
      </c>
      <c r="D90" s="115" t="s">
        <v>164</v>
      </c>
      <c r="E90" s="114" t="s">
        <v>142</v>
      </c>
      <c r="F90" s="121" t="s">
        <v>67</v>
      </c>
      <c r="G90" s="114">
        <v>4</v>
      </c>
      <c r="H90" s="121" t="s">
        <v>60</v>
      </c>
      <c r="I90" s="121" t="s">
        <v>61</v>
      </c>
      <c r="J90" s="121">
        <v>5.0999999999999996</v>
      </c>
      <c r="K90" s="116">
        <v>3775680</v>
      </c>
      <c r="L90" s="117">
        <v>43447</v>
      </c>
    </row>
    <row r="91" spans="1:12" ht="30">
      <c r="A91" s="114" t="s">
        <v>165</v>
      </c>
      <c r="B91" s="120" t="s">
        <v>113</v>
      </c>
      <c r="C91" s="120" t="s">
        <v>43</v>
      </c>
      <c r="D91" s="118" t="s">
        <v>166</v>
      </c>
      <c r="E91" s="114" t="s">
        <v>96</v>
      </c>
      <c r="F91" s="114" t="s">
        <v>50</v>
      </c>
      <c r="G91" s="114">
        <v>2</v>
      </c>
      <c r="H91" s="114" t="s">
        <v>60</v>
      </c>
      <c r="I91" s="114" t="s">
        <v>61</v>
      </c>
      <c r="J91" s="114">
        <v>4.58</v>
      </c>
      <c r="K91" s="116">
        <v>0</v>
      </c>
      <c r="L91" s="114" t="s">
        <v>12</v>
      </c>
    </row>
    <row r="92" spans="1:12">
      <c r="A92" s="114" t="s">
        <v>25</v>
      </c>
      <c r="B92" s="120" t="s">
        <v>47</v>
      </c>
      <c r="C92" s="120" t="s">
        <v>43</v>
      </c>
      <c r="D92" s="115" t="s">
        <v>167</v>
      </c>
      <c r="E92" s="114" t="s">
        <v>66</v>
      </c>
      <c r="F92" s="114" t="s">
        <v>67</v>
      </c>
      <c r="G92" s="114">
        <v>4</v>
      </c>
      <c r="H92" s="114" t="s">
        <v>57</v>
      </c>
      <c r="I92" s="114" t="s">
        <v>58</v>
      </c>
      <c r="J92" s="114">
        <v>2.98</v>
      </c>
      <c r="K92" s="116">
        <v>2467800</v>
      </c>
      <c r="L92" s="117">
        <v>43447</v>
      </c>
    </row>
    <row r="93" spans="1:12">
      <c r="A93" s="114" t="s">
        <v>25</v>
      </c>
      <c r="B93" s="120" t="s">
        <v>47</v>
      </c>
      <c r="C93" s="120" t="s">
        <v>43</v>
      </c>
      <c r="D93" s="115" t="s">
        <v>168</v>
      </c>
      <c r="E93" s="114" t="s">
        <v>66</v>
      </c>
      <c r="F93" s="114" t="s">
        <v>67</v>
      </c>
      <c r="G93" s="114">
        <v>4</v>
      </c>
      <c r="H93" s="114" t="s">
        <v>53</v>
      </c>
      <c r="I93" s="114" t="s">
        <v>54</v>
      </c>
      <c r="J93" s="114">
        <v>2.98</v>
      </c>
      <c r="K93" s="116">
        <v>2467800</v>
      </c>
      <c r="L93" s="117">
        <v>44181</v>
      </c>
    </row>
  </sheetData>
  <autoFilter ref="A1:L93" xr:uid="{00000000-0009-0000-0000-000001000000}">
    <sortState xmlns:xlrd2="http://schemas.microsoft.com/office/spreadsheetml/2017/richdata2" ref="A3:L93">
      <sortCondition ref="E3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9"/>
  <sheetViews>
    <sheetView zoomScaleNormal="100" workbookViewId="0">
      <pane ySplit="1" topLeftCell="A2" activePane="bottomLeft" state="frozen"/>
      <selection pane="bottomLeft" activeCell="F31" sqref="F31"/>
      <selection activeCell="F1" sqref="F1"/>
    </sheetView>
  </sheetViews>
  <sheetFormatPr defaultRowHeight="15"/>
  <cols>
    <col min="1" max="1" width="28.7109375" style="363" customWidth="1"/>
    <col min="2" max="2" width="12.85546875" style="363" customWidth="1"/>
    <col min="3" max="3" width="20.140625" style="363" customWidth="1"/>
    <col min="4" max="5" width="15.5703125" style="363" customWidth="1"/>
    <col min="6" max="6" width="15" style="363" customWidth="1"/>
    <col min="7" max="16384" width="9.140625" style="363"/>
  </cols>
  <sheetData>
    <row r="1" spans="1:6" s="364" customFormat="1">
      <c r="A1" s="365" t="s">
        <v>169</v>
      </c>
      <c r="B1" s="365" t="s">
        <v>33</v>
      </c>
      <c r="C1" s="365" t="s">
        <v>170</v>
      </c>
      <c r="D1" s="365" t="s">
        <v>34</v>
      </c>
      <c r="E1" s="365" t="s">
        <v>171</v>
      </c>
      <c r="F1" s="365" t="s">
        <v>172</v>
      </c>
    </row>
    <row r="2" spans="1:6">
      <c r="A2" s="366" t="s">
        <v>173</v>
      </c>
      <c r="B2" s="366" t="s">
        <v>174</v>
      </c>
      <c r="C2" s="366" t="s">
        <v>175</v>
      </c>
      <c r="D2" s="367" t="s">
        <v>122</v>
      </c>
      <c r="E2" s="367">
        <v>-67.810529000000002</v>
      </c>
      <c r="F2" s="367">
        <v>-9.9782989999999998</v>
      </c>
    </row>
    <row r="3" spans="1:6">
      <c r="A3" s="366" t="s">
        <v>176</v>
      </c>
      <c r="B3" s="366" t="s">
        <v>49</v>
      </c>
      <c r="C3" s="366" t="s">
        <v>48</v>
      </c>
      <c r="D3" s="367" t="s">
        <v>50</v>
      </c>
      <c r="E3" s="367">
        <v>-35.701630000000002</v>
      </c>
      <c r="F3" s="367">
        <v>-9.6608219999999996</v>
      </c>
    </row>
    <row r="4" spans="1:6">
      <c r="A4" s="366" t="s">
        <v>177</v>
      </c>
      <c r="B4" s="366" t="s">
        <v>178</v>
      </c>
      <c r="C4" s="366" t="s">
        <v>179</v>
      </c>
      <c r="D4" s="367" t="s">
        <v>122</v>
      </c>
      <c r="E4" s="367">
        <v>-51.057405000000003</v>
      </c>
      <c r="F4" s="367">
        <v>3.8951E-2</v>
      </c>
    </row>
    <row r="5" spans="1:6">
      <c r="A5" s="366" t="s">
        <v>180</v>
      </c>
      <c r="B5" s="366" t="s">
        <v>181</v>
      </c>
      <c r="C5" s="366" t="s">
        <v>182</v>
      </c>
      <c r="D5" s="367" t="s">
        <v>122</v>
      </c>
      <c r="E5" s="367">
        <v>-60.023335000000003</v>
      </c>
      <c r="F5" s="367">
        <v>-3.1346910000000001</v>
      </c>
    </row>
    <row r="6" spans="1:6">
      <c r="A6" s="366" t="s">
        <v>183</v>
      </c>
      <c r="B6" s="366" t="s">
        <v>52</v>
      </c>
      <c r="C6" s="366" t="s">
        <v>184</v>
      </c>
      <c r="D6" s="367" t="s">
        <v>50</v>
      </c>
      <c r="E6" s="367">
        <v>-38.488061000000002</v>
      </c>
      <c r="F6" s="367">
        <v>-13.014772000000001</v>
      </c>
    </row>
    <row r="7" spans="1:6">
      <c r="A7" s="366" t="s">
        <v>185</v>
      </c>
      <c r="B7" s="366" t="s">
        <v>72</v>
      </c>
      <c r="C7" s="366" t="s">
        <v>186</v>
      </c>
      <c r="D7" s="367" t="s">
        <v>50</v>
      </c>
      <c r="E7" s="367">
        <v>-38.589928</v>
      </c>
      <c r="F7" s="367">
        <v>-3.723805</v>
      </c>
    </row>
    <row r="8" spans="1:6">
      <c r="A8" s="366" t="s">
        <v>187</v>
      </c>
      <c r="B8" s="366" t="s">
        <v>188</v>
      </c>
      <c r="C8" s="366" t="s">
        <v>189</v>
      </c>
      <c r="D8" s="367" t="s">
        <v>77</v>
      </c>
      <c r="E8" s="367">
        <v>-47.887905000000003</v>
      </c>
      <c r="F8" s="367">
        <v>-15.794086999999999</v>
      </c>
    </row>
    <row r="9" spans="1:6">
      <c r="A9" s="366" t="s">
        <v>190</v>
      </c>
      <c r="B9" s="366" t="s">
        <v>86</v>
      </c>
      <c r="C9" s="366" t="s">
        <v>191</v>
      </c>
      <c r="D9" s="367" t="s">
        <v>67</v>
      </c>
      <c r="E9" s="367">
        <v>-40.338099999999997</v>
      </c>
      <c r="F9" s="367">
        <v>-20.322199999999999</v>
      </c>
    </row>
    <row r="10" spans="1:6">
      <c r="A10" s="366" t="s">
        <v>192</v>
      </c>
      <c r="B10" s="366" t="s">
        <v>106</v>
      </c>
      <c r="C10" s="366" t="s">
        <v>193</v>
      </c>
      <c r="D10" s="367" t="s">
        <v>77</v>
      </c>
      <c r="E10" s="367">
        <v>-49.255814000000001</v>
      </c>
      <c r="F10" s="367">
        <v>-16.673310000000001</v>
      </c>
    </row>
    <row r="11" spans="1:6">
      <c r="A11" s="366" t="s">
        <v>194</v>
      </c>
      <c r="B11" s="366" t="s">
        <v>110</v>
      </c>
      <c r="C11" s="366" t="s">
        <v>195</v>
      </c>
      <c r="D11" s="367" t="s">
        <v>50</v>
      </c>
      <c r="E11" s="367">
        <v>-44.297919</v>
      </c>
      <c r="F11" s="367">
        <v>-2.5318860000000001</v>
      </c>
    </row>
    <row r="12" spans="1:6">
      <c r="A12" s="366" t="s">
        <v>196</v>
      </c>
      <c r="B12" s="366" t="s">
        <v>197</v>
      </c>
      <c r="C12" s="366" t="s">
        <v>198</v>
      </c>
      <c r="D12" s="367" t="s">
        <v>77</v>
      </c>
      <c r="E12" s="367">
        <v>-56.073251999999997</v>
      </c>
      <c r="F12" s="367">
        <v>-15.569989</v>
      </c>
    </row>
    <row r="13" spans="1:6">
      <c r="A13" s="366" t="s">
        <v>199</v>
      </c>
      <c r="B13" s="366" t="s">
        <v>76</v>
      </c>
      <c r="C13" s="366" t="s">
        <v>75</v>
      </c>
      <c r="D13" s="367" t="s">
        <v>77</v>
      </c>
      <c r="E13" s="367">
        <v>-54.647799999999997</v>
      </c>
      <c r="F13" s="367">
        <v>-20.4435</v>
      </c>
    </row>
    <row r="14" spans="1:6">
      <c r="A14" s="366" t="s">
        <v>200</v>
      </c>
      <c r="B14" s="366" t="s">
        <v>93</v>
      </c>
      <c r="C14" s="366" t="s">
        <v>201</v>
      </c>
      <c r="D14" s="367" t="s">
        <v>67</v>
      </c>
      <c r="E14" s="367">
        <v>-43.926453000000002</v>
      </c>
      <c r="F14" s="367">
        <v>-19.937524</v>
      </c>
    </row>
    <row r="15" spans="1:6">
      <c r="A15" s="366" t="s">
        <v>202</v>
      </c>
      <c r="B15" s="366" t="s">
        <v>121</v>
      </c>
      <c r="C15" s="366" t="s">
        <v>120</v>
      </c>
      <c r="D15" s="367" t="s">
        <v>122</v>
      </c>
      <c r="E15" s="367">
        <v>-48.487825999999998</v>
      </c>
      <c r="F15" s="367">
        <v>-1.4598450000000001</v>
      </c>
    </row>
    <row r="16" spans="1:6" ht="15" customHeight="1">
      <c r="A16" s="366" t="s">
        <v>203</v>
      </c>
      <c r="B16" s="366" t="s">
        <v>204</v>
      </c>
      <c r="C16" s="366" t="s">
        <v>205</v>
      </c>
      <c r="D16" s="367" t="s">
        <v>50</v>
      </c>
      <c r="E16" s="367">
        <v>-34.873384999999999</v>
      </c>
      <c r="F16" s="367">
        <v>-7.1493820000000001</v>
      </c>
    </row>
    <row r="17" spans="1:6">
      <c r="A17" s="366" t="s">
        <v>206</v>
      </c>
      <c r="B17" s="366" t="s">
        <v>131</v>
      </c>
      <c r="C17" s="366" t="s">
        <v>207</v>
      </c>
      <c r="D17" s="367" t="s">
        <v>84</v>
      </c>
      <c r="E17" s="367">
        <v>-49.271847999999999</v>
      </c>
      <c r="F17" s="367">
        <v>-25.432956000000001</v>
      </c>
    </row>
    <row r="18" spans="1:6">
      <c r="A18" s="366" t="s">
        <v>208</v>
      </c>
      <c r="B18" s="366" t="s">
        <v>96</v>
      </c>
      <c r="C18" s="366" t="s">
        <v>143</v>
      </c>
      <c r="D18" s="367" t="s">
        <v>50</v>
      </c>
      <c r="E18" s="367">
        <v>-34.888942</v>
      </c>
      <c r="F18" s="367">
        <v>-8.0627619999999993</v>
      </c>
    </row>
    <row r="19" spans="1:6">
      <c r="A19" s="366" t="s">
        <v>209</v>
      </c>
      <c r="B19" s="366" t="s">
        <v>157</v>
      </c>
      <c r="C19" s="366" t="s">
        <v>156</v>
      </c>
      <c r="D19" s="367" t="s">
        <v>50</v>
      </c>
      <c r="E19" s="367">
        <v>-42.80527</v>
      </c>
      <c r="F19" s="367">
        <v>-5.0863420000000001</v>
      </c>
    </row>
    <row r="20" spans="1:6">
      <c r="A20" s="366" t="s">
        <v>210</v>
      </c>
      <c r="B20" s="366" t="s">
        <v>142</v>
      </c>
      <c r="C20" s="366" t="s">
        <v>210</v>
      </c>
      <c r="D20" s="367" t="s">
        <v>67</v>
      </c>
      <c r="E20" s="367">
        <v>-43.227874999999997</v>
      </c>
      <c r="F20" s="367">
        <v>-22.876652</v>
      </c>
    </row>
    <row r="21" spans="1:6">
      <c r="A21" s="366" t="s">
        <v>211</v>
      </c>
      <c r="B21" s="366" t="s">
        <v>147</v>
      </c>
      <c r="C21" s="366" t="s">
        <v>212</v>
      </c>
      <c r="D21" s="367" t="s">
        <v>84</v>
      </c>
      <c r="E21" s="367">
        <v>-35.252254999999998</v>
      </c>
      <c r="F21" s="367">
        <v>-5.7508990000000004</v>
      </c>
    </row>
    <row r="22" spans="1:6">
      <c r="A22" s="366" t="s">
        <v>213</v>
      </c>
      <c r="B22" s="366" t="s">
        <v>91</v>
      </c>
      <c r="C22" s="366" t="s">
        <v>140</v>
      </c>
      <c r="D22" s="367" t="s">
        <v>84</v>
      </c>
      <c r="E22" s="367">
        <v>-51.228659999999998</v>
      </c>
      <c r="F22" s="367">
        <v>-30.030037</v>
      </c>
    </row>
    <row r="23" spans="1:6">
      <c r="A23" s="366" t="s">
        <v>214</v>
      </c>
      <c r="B23" s="366" t="s">
        <v>150</v>
      </c>
      <c r="C23" s="366" t="s">
        <v>215</v>
      </c>
      <c r="D23" s="367" t="s">
        <v>122</v>
      </c>
      <c r="E23" s="367">
        <v>-63.831446</v>
      </c>
      <c r="F23" s="367">
        <v>-8.7688919999999992</v>
      </c>
    </row>
    <row r="24" spans="1:6">
      <c r="A24" s="366" t="s">
        <v>216</v>
      </c>
      <c r="B24" s="366" t="s">
        <v>217</v>
      </c>
      <c r="C24" s="366" t="s">
        <v>218</v>
      </c>
      <c r="D24" s="367" t="s">
        <v>122</v>
      </c>
      <c r="E24" s="367">
        <v>-60.670532999999999</v>
      </c>
      <c r="F24" s="367">
        <v>2.8166820000000001</v>
      </c>
    </row>
    <row r="25" spans="1:6">
      <c r="A25" s="366" t="s">
        <v>219</v>
      </c>
      <c r="B25" s="366" t="s">
        <v>83</v>
      </c>
      <c r="C25" s="366" t="s">
        <v>220</v>
      </c>
      <c r="D25" s="367" t="s">
        <v>84</v>
      </c>
      <c r="E25" s="367">
        <v>-48.547637000000002</v>
      </c>
      <c r="F25" s="367">
        <v>-27.587796000000001</v>
      </c>
    </row>
    <row r="26" spans="1:6">
      <c r="A26" s="366" t="s">
        <v>221</v>
      </c>
      <c r="B26" s="366" t="s">
        <v>89</v>
      </c>
      <c r="C26" s="366" t="s">
        <v>221</v>
      </c>
      <c r="D26" s="367" t="s">
        <v>67</v>
      </c>
      <c r="E26" s="367">
        <v>-46.570383</v>
      </c>
      <c r="F26" s="367">
        <v>-23.567387</v>
      </c>
    </row>
    <row r="27" spans="1:6">
      <c r="A27" s="366" t="s">
        <v>222</v>
      </c>
      <c r="B27" s="366" t="s">
        <v>159</v>
      </c>
      <c r="C27" s="366" t="s">
        <v>223</v>
      </c>
      <c r="D27" s="367" t="s">
        <v>50</v>
      </c>
      <c r="E27" s="367">
        <v>-37.048212999999997</v>
      </c>
      <c r="F27" s="367">
        <v>-10.907216</v>
      </c>
    </row>
    <row r="28" spans="1:6">
      <c r="A28" s="366" t="s">
        <v>224</v>
      </c>
      <c r="B28" s="366" t="s">
        <v>225</v>
      </c>
      <c r="C28" s="366" t="s">
        <v>226</v>
      </c>
      <c r="D28" s="367" t="s">
        <v>77</v>
      </c>
      <c r="E28" s="367">
        <v>-48.351044000000002</v>
      </c>
      <c r="F28" s="367">
        <v>-10.163252999999999</v>
      </c>
    </row>
    <row r="29" spans="1:6">
      <c r="A29" s="367" t="s">
        <v>45</v>
      </c>
      <c r="B29" s="367" t="s">
        <v>227</v>
      </c>
      <c r="C29" s="367" t="s">
        <v>228</v>
      </c>
      <c r="D29" s="367" t="s">
        <v>228</v>
      </c>
      <c r="E29" s="368">
        <v>0</v>
      </c>
      <c r="F29" s="368">
        <v>0</v>
      </c>
    </row>
  </sheetData>
  <autoFilter ref="A1:C1" xr:uid="{00000000-0009-0000-0000-000002000000}"/>
  <pageMargins left="0.511811024" right="0.511811024" top="0.78740157499999996" bottom="0.78740157499999996" header="0.31496062000000002" footer="0.31496062000000002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"/>
  <sheetViews>
    <sheetView zoomScale="115" zoomScaleNormal="115" workbookViewId="0">
      <pane ySplit="2" topLeftCell="A3" activePane="bottomLeft" state="frozen"/>
      <selection pane="bottomLeft" activeCell="H2" sqref="H2:H6"/>
      <selection activeCell="F1" sqref="F1"/>
    </sheetView>
  </sheetViews>
  <sheetFormatPr defaultRowHeight="15"/>
  <cols>
    <col min="1" max="1" width="18.5703125" style="124" customWidth="1"/>
    <col min="2" max="2" width="18" style="113" customWidth="1"/>
    <col min="3" max="3" width="18.5703125" style="124" customWidth="1"/>
    <col min="4" max="5" width="17.5703125" style="113" customWidth="1"/>
    <col min="6" max="6" width="12.85546875" style="113" customWidth="1"/>
    <col min="7" max="7" width="15.5703125" style="113" customWidth="1"/>
    <col min="8" max="8" width="18.140625" style="113" customWidth="1"/>
    <col min="9" max="10" width="16.140625" style="113" customWidth="1"/>
    <col min="11" max="11" width="15" style="113" customWidth="1"/>
    <col min="12" max="12" width="19.7109375" style="113" customWidth="1"/>
    <col min="13" max="14" width="15.5703125" style="113" customWidth="1"/>
    <col min="15" max="15" width="15" style="113" customWidth="1"/>
    <col min="16" max="16" width="14.42578125" style="113" customWidth="1"/>
    <col min="17" max="16384" width="9.140625" style="113"/>
  </cols>
  <sheetData>
    <row r="1" spans="1:16" ht="46.5" customHeight="1">
      <c r="A1" s="170" t="s">
        <v>229</v>
      </c>
      <c r="B1" s="167" t="s">
        <v>230</v>
      </c>
      <c r="C1" s="168" t="s">
        <v>231</v>
      </c>
      <c r="D1" s="168" t="s">
        <v>232</v>
      </c>
      <c r="E1" s="168" t="s">
        <v>233</v>
      </c>
      <c r="F1" s="173" t="s">
        <v>234</v>
      </c>
      <c r="G1" s="167" t="s">
        <v>235</v>
      </c>
      <c r="H1" s="168" t="s">
        <v>231</v>
      </c>
      <c r="I1" s="168" t="s">
        <v>232</v>
      </c>
      <c r="J1" s="168" t="s">
        <v>233</v>
      </c>
      <c r="K1" s="169" t="s">
        <v>236</v>
      </c>
      <c r="L1" s="167" t="s">
        <v>237</v>
      </c>
      <c r="M1" s="168" t="s">
        <v>231</v>
      </c>
      <c r="N1" s="168" t="s">
        <v>232</v>
      </c>
      <c r="O1" s="168" t="s">
        <v>233</v>
      </c>
      <c r="P1" s="169" t="s">
        <v>238</v>
      </c>
    </row>
    <row r="2" spans="1:16" ht="42" customHeight="1">
      <c r="A2" s="171" t="s">
        <v>122</v>
      </c>
      <c r="B2" s="137">
        <v>3</v>
      </c>
      <c r="C2" s="119">
        <v>1.46</v>
      </c>
      <c r="D2" s="144" t="s">
        <v>239</v>
      </c>
      <c r="E2" s="114" t="s">
        <v>240</v>
      </c>
      <c r="F2" s="174">
        <v>1</v>
      </c>
      <c r="G2" s="137">
        <v>2</v>
      </c>
      <c r="H2" s="114">
        <v>0.16</v>
      </c>
      <c r="I2" s="114" t="s">
        <v>241</v>
      </c>
      <c r="J2" s="114" t="s">
        <v>242</v>
      </c>
      <c r="K2" s="145">
        <v>2</v>
      </c>
      <c r="L2" s="137">
        <v>1</v>
      </c>
      <c r="M2" s="114">
        <v>1.3</v>
      </c>
      <c r="N2" s="114" t="s">
        <v>243</v>
      </c>
      <c r="O2" s="114" t="s">
        <v>244</v>
      </c>
      <c r="P2" s="145">
        <v>3</v>
      </c>
    </row>
    <row r="3" spans="1:16">
      <c r="A3" s="171" t="s">
        <v>84</v>
      </c>
      <c r="B3" s="137">
        <v>14</v>
      </c>
      <c r="C3" s="114">
        <v>4.7300000000000004</v>
      </c>
      <c r="D3" s="144" t="s">
        <v>239</v>
      </c>
      <c r="E3" s="114" t="s">
        <v>240</v>
      </c>
      <c r="F3" s="174">
        <v>1</v>
      </c>
      <c r="G3" s="137">
        <v>11</v>
      </c>
      <c r="H3" s="114">
        <v>4.09</v>
      </c>
      <c r="I3" s="114" t="s">
        <v>241</v>
      </c>
      <c r="J3" s="114" t="s">
        <v>242</v>
      </c>
      <c r="K3" s="145">
        <v>2</v>
      </c>
      <c r="L3" s="137">
        <v>3</v>
      </c>
      <c r="M3" s="114">
        <v>0.64</v>
      </c>
      <c r="N3" s="114" t="s">
        <v>243</v>
      </c>
      <c r="O3" s="114" t="s">
        <v>244</v>
      </c>
      <c r="P3" s="145">
        <v>3</v>
      </c>
    </row>
    <row r="4" spans="1:16">
      <c r="A4" s="171" t="s">
        <v>50</v>
      </c>
      <c r="B4" s="138">
        <v>23</v>
      </c>
      <c r="C4" s="119">
        <v>6.95</v>
      </c>
      <c r="D4" s="144" t="s">
        <v>239</v>
      </c>
      <c r="E4" s="114" t="s">
        <v>240</v>
      </c>
      <c r="F4" s="174">
        <v>1</v>
      </c>
      <c r="G4" s="137">
        <v>16</v>
      </c>
      <c r="H4" s="114">
        <v>4.58</v>
      </c>
      <c r="I4" s="114" t="s">
        <v>241</v>
      </c>
      <c r="J4" s="114" t="s">
        <v>242</v>
      </c>
      <c r="K4" s="145">
        <v>2</v>
      </c>
      <c r="L4" s="137">
        <v>7</v>
      </c>
      <c r="M4" s="114">
        <v>2.36</v>
      </c>
      <c r="N4" s="114" t="s">
        <v>243</v>
      </c>
      <c r="O4" s="114" t="s">
        <v>244</v>
      </c>
      <c r="P4" s="145">
        <v>3</v>
      </c>
    </row>
    <row r="5" spans="1:16">
      <c r="A5" s="171" t="s">
        <v>67</v>
      </c>
      <c r="B5" s="137">
        <v>22</v>
      </c>
      <c r="C5" s="114">
        <v>8.07</v>
      </c>
      <c r="D5" s="144" t="s">
        <v>239</v>
      </c>
      <c r="E5" s="114" t="s">
        <v>240</v>
      </c>
      <c r="F5" s="174">
        <v>1</v>
      </c>
      <c r="G5" s="137">
        <v>14</v>
      </c>
      <c r="H5" s="114">
        <v>5.0999999999999996</v>
      </c>
      <c r="I5" s="114" t="s">
        <v>241</v>
      </c>
      <c r="J5" s="114" t="s">
        <v>242</v>
      </c>
      <c r="K5" s="145">
        <v>2</v>
      </c>
      <c r="L5" s="137">
        <v>8</v>
      </c>
      <c r="M5" s="114">
        <v>2.98</v>
      </c>
      <c r="N5" s="114" t="s">
        <v>243</v>
      </c>
      <c r="O5" s="114" t="s">
        <v>244</v>
      </c>
      <c r="P5" s="145">
        <v>3</v>
      </c>
    </row>
    <row r="6" spans="1:16" ht="15.75" thickBot="1">
      <c r="A6" s="172" t="s">
        <v>77</v>
      </c>
      <c r="B6" s="139">
        <v>4</v>
      </c>
      <c r="C6" s="140">
        <v>1.21</v>
      </c>
      <c r="D6" s="147" t="s">
        <v>239</v>
      </c>
      <c r="E6" s="140" t="s">
        <v>240</v>
      </c>
      <c r="F6" s="175">
        <v>1</v>
      </c>
      <c r="G6" s="139">
        <v>2</v>
      </c>
      <c r="H6" s="140">
        <v>1.0900000000000001</v>
      </c>
      <c r="I6" s="140" t="s">
        <v>241</v>
      </c>
      <c r="J6" s="140" t="s">
        <v>242</v>
      </c>
      <c r="K6" s="146">
        <v>2</v>
      </c>
      <c r="L6" s="139">
        <v>2</v>
      </c>
      <c r="M6" s="140">
        <v>0.11</v>
      </c>
      <c r="N6" s="140" t="s">
        <v>243</v>
      </c>
      <c r="O6" s="140" t="s">
        <v>244</v>
      </c>
      <c r="P6" s="146">
        <v>3</v>
      </c>
    </row>
    <row r="7" spans="1:16">
      <c r="D7" s="135"/>
      <c r="E7" s="1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"/>
  <sheetViews>
    <sheetView zoomScale="70" zoomScaleNormal="70" workbookViewId="0">
      <selection activeCell="D2" sqref="D2:D7"/>
    </sheetView>
  </sheetViews>
  <sheetFormatPr defaultRowHeight="15"/>
  <cols>
    <col min="1" max="1" width="19.28515625" style="1" customWidth="1"/>
    <col min="2" max="2" width="44" style="6" customWidth="1"/>
    <col min="3" max="3" width="36.28515625" style="5" customWidth="1"/>
    <col min="4" max="4" width="36.28515625" style="55" customWidth="1"/>
  </cols>
  <sheetData>
    <row r="1" spans="1:4" s="2" customFormat="1" ht="43.5" customHeight="1">
      <c r="A1" s="58" t="s">
        <v>0</v>
      </c>
      <c r="B1" s="59" t="s">
        <v>1</v>
      </c>
      <c r="C1" s="58" t="s">
        <v>7</v>
      </c>
      <c r="D1" s="267" t="s">
        <v>245</v>
      </c>
    </row>
    <row r="2" spans="1:4" ht="33.75" customHeight="1" thickBot="1">
      <c r="A2" s="246">
        <v>2018</v>
      </c>
      <c r="B2" s="154" t="s">
        <v>246</v>
      </c>
      <c r="C2" s="57" t="s">
        <v>20</v>
      </c>
      <c r="D2" s="270">
        <v>21268000</v>
      </c>
    </row>
    <row r="3" spans="1:4" ht="60.75" thickBot="1">
      <c r="A3" s="234">
        <v>2018</v>
      </c>
      <c r="B3" s="199" t="s">
        <v>247</v>
      </c>
      <c r="C3" s="200" t="s">
        <v>25</v>
      </c>
      <c r="D3" s="273">
        <v>17050000</v>
      </c>
    </row>
    <row r="4" spans="1:4" ht="45.75" thickBot="1">
      <c r="A4" s="213">
        <v>2019</v>
      </c>
      <c r="B4" s="178" t="s">
        <v>248</v>
      </c>
      <c r="C4" s="60" t="s">
        <v>249</v>
      </c>
      <c r="D4" s="278">
        <v>23050000</v>
      </c>
    </row>
    <row r="5" spans="1:4" ht="30.75" customHeight="1">
      <c r="A5" s="176">
        <v>2020</v>
      </c>
      <c r="B5" s="155" t="s">
        <v>250</v>
      </c>
      <c r="C5" s="126" t="s">
        <v>251</v>
      </c>
      <c r="D5" s="285">
        <v>14417000</v>
      </c>
    </row>
    <row r="6" spans="1:4" ht="20.25" customHeight="1" thickBot="1">
      <c r="A6" s="349">
        <v>2020</v>
      </c>
      <c r="B6" s="350" t="s">
        <v>8</v>
      </c>
      <c r="C6" s="351" t="s">
        <v>25</v>
      </c>
      <c r="D6" s="352">
        <v>28956000</v>
      </c>
    </row>
    <row r="7" spans="1:4" ht="15" customHeight="1">
      <c r="A7" s="182">
        <v>2021</v>
      </c>
      <c r="B7" s="185" t="s">
        <v>8</v>
      </c>
      <c r="C7" s="131" t="s">
        <v>252</v>
      </c>
      <c r="D7" s="289">
        <v>76985000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1"/>
  <sheetViews>
    <sheetView topLeftCell="A19" zoomScale="70" zoomScaleNormal="70" workbookViewId="0">
      <selection activeCell="G2" sqref="G2"/>
    </sheetView>
  </sheetViews>
  <sheetFormatPr defaultRowHeight="15"/>
  <cols>
    <col min="1" max="1" width="19.28515625" style="1" customWidth="1"/>
    <col min="2" max="2" width="37.85546875" style="6" customWidth="1"/>
    <col min="3" max="4" width="36.28515625" style="5" customWidth="1"/>
    <col min="5" max="6" width="36.28515625" style="6" customWidth="1"/>
    <col min="7" max="7" width="36.28515625" style="55" customWidth="1"/>
    <col min="8" max="8" width="28.7109375" style="6" customWidth="1"/>
  </cols>
  <sheetData>
    <row r="1" spans="1:8" s="2" customFormat="1" ht="43.5" customHeight="1" thickBot="1">
      <c r="A1" s="58" t="s">
        <v>0</v>
      </c>
      <c r="B1" s="59" t="s">
        <v>1</v>
      </c>
      <c r="C1" s="58" t="s">
        <v>7</v>
      </c>
      <c r="D1" s="58" t="s">
        <v>253</v>
      </c>
      <c r="E1" s="58" t="s">
        <v>254</v>
      </c>
      <c r="F1" s="151" t="s">
        <v>255</v>
      </c>
      <c r="G1" s="267" t="s">
        <v>245</v>
      </c>
      <c r="H1" s="292" t="s">
        <v>233</v>
      </c>
    </row>
    <row r="2" spans="1:8" ht="34.5" customHeight="1">
      <c r="A2" s="244">
        <v>2018</v>
      </c>
      <c r="B2" s="152" t="s">
        <v>11</v>
      </c>
      <c r="C2" s="56" t="s">
        <v>20</v>
      </c>
      <c r="D2" s="56" t="s">
        <v>156</v>
      </c>
      <c r="E2" s="248" t="s">
        <v>157</v>
      </c>
      <c r="F2" s="249" t="s">
        <v>256</v>
      </c>
      <c r="G2" s="268">
        <v>21268000</v>
      </c>
      <c r="H2" s="293" t="s">
        <v>257</v>
      </c>
    </row>
    <row r="3" spans="1:8" ht="33.75" customHeight="1">
      <c r="A3" s="245">
        <v>2018</v>
      </c>
      <c r="B3" s="153" t="s">
        <v>11</v>
      </c>
      <c r="C3" s="32" t="s">
        <v>20</v>
      </c>
      <c r="D3" s="32" t="s">
        <v>87</v>
      </c>
      <c r="E3" s="195" t="s">
        <v>72</v>
      </c>
      <c r="F3" s="250" t="s">
        <v>256</v>
      </c>
      <c r="G3" s="269">
        <v>21268000</v>
      </c>
      <c r="H3" s="294" t="s">
        <v>257</v>
      </c>
    </row>
    <row r="4" spans="1:8" ht="33.75" customHeight="1" thickBot="1">
      <c r="A4" s="246">
        <v>2018</v>
      </c>
      <c r="B4" s="154" t="s">
        <v>11</v>
      </c>
      <c r="C4" s="57" t="s">
        <v>20</v>
      </c>
      <c r="D4" s="57" t="s">
        <v>65</v>
      </c>
      <c r="E4" s="57" t="s">
        <v>89</v>
      </c>
      <c r="F4" s="251" t="s">
        <v>256</v>
      </c>
      <c r="G4" s="270">
        <v>21268000</v>
      </c>
      <c r="H4" s="295" t="s">
        <v>257</v>
      </c>
    </row>
    <row r="5" spans="1:8" ht="20.25" customHeight="1">
      <c r="A5" s="206">
        <v>2018</v>
      </c>
      <c r="B5" s="203" t="s">
        <v>8</v>
      </c>
      <c r="C5" s="204" t="s">
        <v>20</v>
      </c>
      <c r="D5" s="204" t="s">
        <v>153</v>
      </c>
      <c r="E5" s="205" t="s">
        <v>106</v>
      </c>
      <c r="F5" s="247" t="s">
        <v>256</v>
      </c>
      <c r="G5" s="271">
        <v>21268000</v>
      </c>
      <c r="H5" s="296" t="s">
        <v>257</v>
      </c>
    </row>
    <row r="6" spans="1:8" s="5" customFormat="1" ht="23.25" customHeight="1" thickBot="1">
      <c r="A6" s="208">
        <v>2018</v>
      </c>
      <c r="B6" s="209" t="s">
        <v>8</v>
      </c>
      <c r="C6" s="210" t="s">
        <v>20</v>
      </c>
      <c r="D6" s="210" t="s">
        <v>258</v>
      </c>
      <c r="E6" s="211" t="s">
        <v>93</v>
      </c>
      <c r="F6" s="216" t="s">
        <v>256</v>
      </c>
      <c r="G6" s="272">
        <v>21268000</v>
      </c>
      <c r="H6" s="297" t="s">
        <v>257</v>
      </c>
    </row>
    <row r="7" spans="1:8" ht="33.75" customHeight="1">
      <c r="A7" s="234">
        <v>2018</v>
      </c>
      <c r="B7" s="199" t="s">
        <v>27</v>
      </c>
      <c r="C7" s="200" t="s">
        <v>25</v>
      </c>
      <c r="D7" s="200" t="s">
        <v>120</v>
      </c>
      <c r="E7" s="200" t="s">
        <v>121</v>
      </c>
      <c r="F7" s="252" t="s">
        <v>259</v>
      </c>
      <c r="G7" s="273">
        <v>17050000</v>
      </c>
      <c r="H7" s="298" t="s">
        <v>260</v>
      </c>
    </row>
    <row r="8" spans="1:8" ht="34.5" customHeight="1">
      <c r="A8" s="235">
        <v>2018</v>
      </c>
      <c r="B8" s="201" t="s">
        <v>27</v>
      </c>
      <c r="C8" s="202" t="s">
        <v>25</v>
      </c>
      <c r="D8" s="202" t="s">
        <v>167</v>
      </c>
      <c r="E8" s="202" t="s">
        <v>89</v>
      </c>
      <c r="F8" s="253" t="s">
        <v>259</v>
      </c>
      <c r="G8" s="274">
        <v>17050000</v>
      </c>
      <c r="H8" s="299" t="s">
        <v>260</v>
      </c>
    </row>
    <row r="9" spans="1:8" ht="38.25" customHeight="1">
      <c r="A9" s="235">
        <v>2018</v>
      </c>
      <c r="B9" s="201" t="s">
        <v>27</v>
      </c>
      <c r="C9" s="202" t="s">
        <v>25</v>
      </c>
      <c r="D9" s="202" t="s">
        <v>155</v>
      </c>
      <c r="E9" s="202" t="s">
        <v>91</v>
      </c>
      <c r="F9" s="253" t="s">
        <v>259</v>
      </c>
      <c r="G9" s="274">
        <v>17050000</v>
      </c>
      <c r="H9" s="299" t="s">
        <v>260</v>
      </c>
    </row>
    <row r="10" spans="1:8" ht="33.75" customHeight="1" thickBot="1">
      <c r="A10" s="236">
        <v>2018</v>
      </c>
      <c r="B10" s="207" t="s">
        <v>27</v>
      </c>
      <c r="C10" s="212" t="s">
        <v>25</v>
      </c>
      <c r="D10" s="212" t="s">
        <v>163</v>
      </c>
      <c r="E10" s="212" t="s">
        <v>89</v>
      </c>
      <c r="F10" s="254" t="s">
        <v>259</v>
      </c>
      <c r="G10" s="275">
        <v>17050000</v>
      </c>
      <c r="H10" s="300" t="s">
        <v>260</v>
      </c>
    </row>
    <row r="11" spans="1:8" ht="45.75" customHeight="1" thickBot="1">
      <c r="A11" s="237">
        <v>2018</v>
      </c>
      <c r="B11" s="196" t="s">
        <v>11</v>
      </c>
      <c r="C11" s="197" t="s">
        <v>25</v>
      </c>
      <c r="D11" s="197" t="s">
        <v>85</v>
      </c>
      <c r="E11" s="214" t="s">
        <v>86</v>
      </c>
      <c r="F11" s="198" t="s">
        <v>259</v>
      </c>
      <c r="G11" s="276">
        <v>17050000</v>
      </c>
      <c r="H11" s="301" t="s">
        <v>260</v>
      </c>
    </row>
    <row r="12" spans="1:8" ht="48" customHeight="1" thickBot="1">
      <c r="A12" s="238">
        <v>2018</v>
      </c>
      <c r="B12" s="217" t="s">
        <v>23</v>
      </c>
      <c r="C12" s="215" t="s">
        <v>25</v>
      </c>
      <c r="D12" s="215" t="s">
        <v>164</v>
      </c>
      <c r="E12" s="215" t="s">
        <v>142</v>
      </c>
      <c r="F12" s="255" t="s">
        <v>259</v>
      </c>
      <c r="G12" s="277">
        <v>17050000</v>
      </c>
      <c r="H12" s="302" t="s">
        <v>260</v>
      </c>
    </row>
    <row r="13" spans="1:8" ht="15" customHeight="1">
      <c r="A13" s="213">
        <v>2019</v>
      </c>
      <c r="B13" s="178" t="s">
        <v>261</v>
      </c>
      <c r="C13" s="60" t="s">
        <v>25</v>
      </c>
      <c r="D13" s="60" t="s">
        <v>158</v>
      </c>
      <c r="E13" s="188" t="s">
        <v>159</v>
      </c>
      <c r="F13" s="256" t="s">
        <v>262</v>
      </c>
      <c r="G13" s="278">
        <v>23050000</v>
      </c>
      <c r="H13" s="309" t="s">
        <v>260</v>
      </c>
    </row>
    <row r="14" spans="1:8" ht="15" customHeight="1">
      <c r="A14" s="177">
        <v>2019</v>
      </c>
      <c r="B14" s="179" t="s">
        <v>261</v>
      </c>
      <c r="C14" s="27" t="s">
        <v>25</v>
      </c>
      <c r="D14" s="27" t="s">
        <v>63</v>
      </c>
      <c r="E14" s="189" t="s">
        <v>52</v>
      </c>
      <c r="F14" s="257" t="s">
        <v>262</v>
      </c>
      <c r="G14" s="279">
        <v>23050000</v>
      </c>
      <c r="H14" s="303" t="s">
        <v>260</v>
      </c>
    </row>
    <row r="15" spans="1:8" ht="15.75" customHeight="1" thickBot="1">
      <c r="A15" s="177">
        <v>2019</v>
      </c>
      <c r="B15" s="180" t="s">
        <v>261</v>
      </c>
      <c r="C15" s="61" t="s">
        <v>25</v>
      </c>
      <c r="D15" s="61" t="s">
        <v>59</v>
      </c>
      <c r="E15" s="190" t="s">
        <v>52</v>
      </c>
      <c r="F15" s="258" t="s">
        <v>262</v>
      </c>
      <c r="G15" s="280">
        <v>23050000</v>
      </c>
      <c r="H15" s="303" t="s">
        <v>260</v>
      </c>
    </row>
    <row r="16" spans="1:8" ht="30.75" thickBot="1">
      <c r="A16" s="218">
        <v>2019</v>
      </c>
      <c r="B16" s="219" t="s">
        <v>23</v>
      </c>
      <c r="C16" s="220" t="s">
        <v>165</v>
      </c>
      <c r="D16" s="220" t="s">
        <v>137</v>
      </c>
      <c r="E16" s="221" t="s">
        <v>131</v>
      </c>
      <c r="F16" s="259" t="s">
        <v>262</v>
      </c>
      <c r="G16" s="281">
        <v>23050000</v>
      </c>
      <c r="H16" s="304" t="s">
        <v>260</v>
      </c>
    </row>
    <row r="17" spans="1:8" ht="15" customHeight="1">
      <c r="A17" s="222">
        <v>2019</v>
      </c>
      <c r="B17" s="223" t="s">
        <v>8</v>
      </c>
      <c r="C17" s="224" t="s">
        <v>25</v>
      </c>
      <c r="D17" s="224" t="s">
        <v>119</v>
      </c>
      <c r="E17" s="225" t="s">
        <v>76</v>
      </c>
      <c r="F17" s="260" t="s">
        <v>262</v>
      </c>
      <c r="G17" s="282">
        <v>23050000</v>
      </c>
      <c r="H17" s="305" t="s">
        <v>260</v>
      </c>
    </row>
    <row r="18" spans="1:8" ht="15" customHeight="1">
      <c r="A18" s="222">
        <v>2019</v>
      </c>
      <c r="B18" s="226" t="s">
        <v>8</v>
      </c>
      <c r="C18" s="227" t="s">
        <v>25</v>
      </c>
      <c r="D18" s="228" t="s">
        <v>117</v>
      </c>
      <c r="E18" s="229" t="s">
        <v>93</v>
      </c>
      <c r="F18" s="261" t="s">
        <v>262</v>
      </c>
      <c r="G18" s="283">
        <v>23050000</v>
      </c>
      <c r="H18" s="305" t="s">
        <v>260</v>
      </c>
    </row>
    <row r="19" spans="1:8" ht="15" customHeight="1">
      <c r="A19" s="222">
        <v>2019</v>
      </c>
      <c r="B19" s="226" t="s">
        <v>8</v>
      </c>
      <c r="C19" s="227" t="s">
        <v>165</v>
      </c>
      <c r="D19" s="228" t="s">
        <v>146</v>
      </c>
      <c r="E19" s="229" t="s">
        <v>91</v>
      </c>
      <c r="F19" s="261" t="s">
        <v>262</v>
      </c>
      <c r="G19" s="283">
        <v>23050000</v>
      </c>
      <c r="H19" s="305" t="s">
        <v>260</v>
      </c>
    </row>
    <row r="20" spans="1:8" ht="15" customHeight="1">
      <c r="A20" s="222">
        <v>2019</v>
      </c>
      <c r="B20" s="226" t="s">
        <v>8</v>
      </c>
      <c r="C20" s="228" t="s">
        <v>25</v>
      </c>
      <c r="D20" s="228" t="s">
        <v>71</v>
      </c>
      <c r="E20" s="229" t="s">
        <v>86</v>
      </c>
      <c r="F20" s="261" t="s">
        <v>262</v>
      </c>
      <c r="G20" s="283">
        <v>23050000</v>
      </c>
      <c r="H20" s="305" t="s">
        <v>260</v>
      </c>
    </row>
    <row r="21" spans="1:8" ht="18.75" customHeight="1" thickBot="1">
      <c r="A21" s="230">
        <v>2019</v>
      </c>
      <c r="B21" s="231" t="s">
        <v>8</v>
      </c>
      <c r="C21" s="232" t="s">
        <v>165</v>
      </c>
      <c r="D21" s="232" t="s">
        <v>71</v>
      </c>
      <c r="E21" s="233" t="s">
        <v>86</v>
      </c>
      <c r="F21" s="262" t="s">
        <v>262</v>
      </c>
      <c r="G21" s="284">
        <v>23050000</v>
      </c>
      <c r="H21" s="310" t="s">
        <v>260</v>
      </c>
    </row>
    <row r="22" spans="1:8" ht="30.75" customHeight="1">
      <c r="A22" s="176">
        <v>2020</v>
      </c>
      <c r="B22" s="155" t="s">
        <v>11</v>
      </c>
      <c r="C22" s="126" t="s">
        <v>138</v>
      </c>
      <c r="D22" s="126" t="s">
        <v>140</v>
      </c>
      <c r="E22" s="239" t="s">
        <v>91</v>
      </c>
      <c r="F22" s="239" t="s">
        <v>263</v>
      </c>
      <c r="G22" s="285">
        <v>14417000</v>
      </c>
      <c r="H22" s="312" t="s">
        <v>260</v>
      </c>
    </row>
    <row r="23" spans="1:8" ht="35.25" customHeight="1" thickBot="1">
      <c r="A23" s="157">
        <v>2020</v>
      </c>
      <c r="B23" s="156" t="s">
        <v>11</v>
      </c>
      <c r="C23" s="127" t="s">
        <v>138</v>
      </c>
      <c r="D23" s="127" t="s">
        <v>156</v>
      </c>
      <c r="E23" s="191" t="s">
        <v>157</v>
      </c>
      <c r="F23" s="191" t="s">
        <v>263</v>
      </c>
      <c r="G23" s="286">
        <v>14417000</v>
      </c>
      <c r="H23" s="306" t="s">
        <v>260</v>
      </c>
    </row>
    <row r="24" spans="1:8" ht="23.25" customHeight="1" thickBot="1">
      <c r="A24" s="157">
        <v>2020</v>
      </c>
      <c r="B24" s="128" t="s">
        <v>264</v>
      </c>
      <c r="C24" s="129" t="s">
        <v>18</v>
      </c>
      <c r="D24" s="129" t="s">
        <v>265</v>
      </c>
      <c r="E24" s="192" t="s">
        <v>93</v>
      </c>
      <c r="F24" s="192" t="s">
        <v>263</v>
      </c>
      <c r="G24" s="287">
        <v>14417000</v>
      </c>
      <c r="H24" s="306" t="s">
        <v>260</v>
      </c>
    </row>
    <row r="25" spans="1:8" ht="18" customHeight="1">
      <c r="A25" s="157">
        <v>2020</v>
      </c>
      <c r="B25" s="148" t="s">
        <v>8</v>
      </c>
      <c r="C25" s="130" t="s">
        <v>46</v>
      </c>
      <c r="D25" s="126" t="s">
        <v>266</v>
      </c>
      <c r="E25" s="193" t="s">
        <v>106</v>
      </c>
      <c r="F25" s="239" t="s">
        <v>267</v>
      </c>
      <c r="G25" s="285">
        <v>28956000</v>
      </c>
      <c r="H25" s="306" t="s">
        <v>260</v>
      </c>
    </row>
    <row r="26" spans="1:8" ht="17.25" customHeight="1">
      <c r="A26" s="157">
        <v>2020</v>
      </c>
      <c r="B26" s="149" t="s">
        <v>8</v>
      </c>
      <c r="C26" s="28" t="s">
        <v>25</v>
      </c>
      <c r="D26" s="28" t="s">
        <v>56</v>
      </c>
      <c r="E26" s="194" t="s">
        <v>52</v>
      </c>
      <c r="F26" s="263" t="s">
        <v>267</v>
      </c>
      <c r="G26" s="288">
        <v>28956000</v>
      </c>
      <c r="H26" s="306" t="s">
        <v>260</v>
      </c>
    </row>
    <row r="27" spans="1:8" ht="20.25" customHeight="1">
      <c r="A27" s="157">
        <v>2020</v>
      </c>
      <c r="B27" s="149" t="s">
        <v>8</v>
      </c>
      <c r="C27" s="28" t="s">
        <v>25</v>
      </c>
      <c r="D27" s="28" t="s">
        <v>51</v>
      </c>
      <c r="E27" s="194" t="s">
        <v>52</v>
      </c>
      <c r="F27" s="263" t="s">
        <v>267</v>
      </c>
      <c r="G27" s="288">
        <v>28956000</v>
      </c>
      <c r="H27" s="306" t="s">
        <v>260</v>
      </c>
    </row>
    <row r="28" spans="1:8" ht="15" customHeight="1">
      <c r="A28" s="157">
        <v>2020</v>
      </c>
      <c r="B28" s="149" t="s">
        <v>8</v>
      </c>
      <c r="C28" s="28" t="s">
        <v>25</v>
      </c>
      <c r="D28" s="28" t="s">
        <v>105</v>
      </c>
      <c r="E28" s="194" t="s">
        <v>106</v>
      </c>
      <c r="F28" s="263" t="s">
        <v>267</v>
      </c>
      <c r="G28" s="288">
        <v>28956000</v>
      </c>
      <c r="H28" s="306" t="s">
        <v>260</v>
      </c>
    </row>
    <row r="29" spans="1:8" ht="19.5" customHeight="1">
      <c r="A29" s="157">
        <v>2020</v>
      </c>
      <c r="B29" s="149" t="s">
        <v>8</v>
      </c>
      <c r="C29" s="28" t="s">
        <v>25</v>
      </c>
      <c r="D29" s="28" t="s">
        <v>149</v>
      </c>
      <c r="E29" s="194" t="s">
        <v>150</v>
      </c>
      <c r="F29" s="263" t="s">
        <v>267</v>
      </c>
      <c r="G29" s="288">
        <v>28956000</v>
      </c>
      <c r="H29" s="306" t="s">
        <v>260</v>
      </c>
    </row>
    <row r="30" spans="1:8" ht="17.25" customHeight="1">
      <c r="A30" s="157">
        <v>2020</v>
      </c>
      <c r="B30" s="149" t="s">
        <v>8</v>
      </c>
      <c r="C30" s="28" t="s">
        <v>25</v>
      </c>
      <c r="D30" s="28" t="s">
        <v>141</v>
      </c>
      <c r="E30" s="194" t="s">
        <v>142</v>
      </c>
      <c r="F30" s="263" t="s">
        <v>267</v>
      </c>
      <c r="G30" s="288">
        <v>28956000</v>
      </c>
      <c r="H30" s="306" t="s">
        <v>260</v>
      </c>
    </row>
    <row r="31" spans="1:8" ht="18" customHeight="1">
      <c r="A31" s="157">
        <v>2020</v>
      </c>
      <c r="B31" s="149" t="s">
        <v>8</v>
      </c>
      <c r="C31" s="28" t="s">
        <v>25</v>
      </c>
      <c r="D31" s="28" t="s">
        <v>268</v>
      </c>
      <c r="E31" s="194" t="s">
        <v>93</v>
      </c>
      <c r="F31" s="263" t="s">
        <v>267</v>
      </c>
      <c r="G31" s="288">
        <v>28956000</v>
      </c>
      <c r="H31" s="306" t="s">
        <v>260</v>
      </c>
    </row>
    <row r="32" spans="1:8" ht="18" customHeight="1">
      <c r="A32" s="157">
        <v>2020</v>
      </c>
      <c r="B32" s="149" t="s">
        <v>8</v>
      </c>
      <c r="C32" s="31" t="s">
        <v>46</v>
      </c>
      <c r="D32" s="28" t="s">
        <v>269</v>
      </c>
      <c r="E32" s="194" t="s">
        <v>121</v>
      </c>
      <c r="F32" s="263" t="s">
        <v>267</v>
      </c>
      <c r="G32" s="288">
        <v>28956000</v>
      </c>
      <c r="H32" s="306" t="s">
        <v>260</v>
      </c>
    </row>
    <row r="33" spans="1:8" ht="18" customHeight="1">
      <c r="A33" s="157">
        <v>2020</v>
      </c>
      <c r="B33" s="149" t="s">
        <v>8</v>
      </c>
      <c r="C33" s="28" t="s">
        <v>25</v>
      </c>
      <c r="D33" s="28" t="s">
        <v>161</v>
      </c>
      <c r="E33" s="194" t="s">
        <v>89</v>
      </c>
      <c r="F33" s="263" t="s">
        <v>267</v>
      </c>
      <c r="G33" s="288">
        <v>28956000</v>
      </c>
      <c r="H33" s="306" t="s">
        <v>260</v>
      </c>
    </row>
    <row r="34" spans="1:8" ht="18" customHeight="1">
      <c r="A34" s="157">
        <v>2020</v>
      </c>
      <c r="B34" s="149" t="s">
        <v>8</v>
      </c>
      <c r="C34" s="31" t="s">
        <v>46</v>
      </c>
      <c r="D34" s="28" t="s">
        <v>270</v>
      </c>
      <c r="E34" s="194" t="s">
        <v>271</v>
      </c>
      <c r="F34" s="263" t="s">
        <v>267</v>
      </c>
      <c r="G34" s="288">
        <v>28956000</v>
      </c>
      <c r="H34" s="306" t="s">
        <v>260</v>
      </c>
    </row>
    <row r="35" spans="1:8" ht="20.25" customHeight="1" thickBot="1">
      <c r="A35" s="181">
        <v>2020</v>
      </c>
      <c r="B35" s="150" t="s">
        <v>8</v>
      </c>
      <c r="C35" s="127" t="s">
        <v>25</v>
      </c>
      <c r="D35" s="127" t="s">
        <v>168</v>
      </c>
      <c r="E35" s="243" t="s">
        <v>89</v>
      </c>
      <c r="F35" s="191" t="s">
        <v>267</v>
      </c>
      <c r="G35" s="286">
        <v>28956000</v>
      </c>
      <c r="H35" s="313" t="s">
        <v>260</v>
      </c>
    </row>
    <row r="36" spans="1:8" ht="15" customHeight="1">
      <c r="A36" s="182">
        <v>2021</v>
      </c>
      <c r="B36" s="185" t="s">
        <v>8</v>
      </c>
      <c r="C36" s="131" t="s">
        <v>25</v>
      </c>
      <c r="D36" s="131" t="s">
        <v>111</v>
      </c>
      <c r="E36" s="241" t="s">
        <v>110</v>
      </c>
      <c r="F36" s="264" t="s">
        <v>272</v>
      </c>
      <c r="G36" s="289">
        <v>76985000</v>
      </c>
      <c r="H36" s="311" t="s">
        <v>260</v>
      </c>
    </row>
    <row r="37" spans="1:8" ht="15" customHeight="1">
      <c r="A37" s="183">
        <v>2021</v>
      </c>
      <c r="B37" s="186" t="s">
        <v>8</v>
      </c>
      <c r="C37" s="125" t="s">
        <v>25</v>
      </c>
      <c r="D37" s="125" t="s">
        <v>162</v>
      </c>
      <c r="E37" s="240" t="s">
        <v>89</v>
      </c>
      <c r="F37" s="265" t="s">
        <v>272</v>
      </c>
      <c r="G37" s="290">
        <v>76985000</v>
      </c>
      <c r="H37" s="307" t="s">
        <v>260</v>
      </c>
    </row>
    <row r="38" spans="1:8" ht="15" customHeight="1">
      <c r="A38" s="183">
        <v>2021</v>
      </c>
      <c r="B38" s="186" t="s">
        <v>8</v>
      </c>
      <c r="C38" s="125" t="s">
        <v>25</v>
      </c>
      <c r="D38" s="125" t="s">
        <v>133</v>
      </c>
      <c r="E38" s="240" t="s">
        <v>131</v>
      </c>
      <c r="F38" s="265" t="s">
        <v>272</v>
      </c>
      <c r="G38" s="290">
        <v>76985000</v>
      </c>
      <c r="H38" s="307" t="s">
        <v>260</v>
      </c>
    </row>
    <row r="39" spans="1:8" ht="15" customHeight="1">
      <c r="A39" s="183">
        <v>2021</v>
      </c>
      <c r="B39" s="186" t="s">
        <v>8</v>
      </c>
      <c r="C39" s="125" t="s">
        <v>25</v>
      </c>
      <c r="D39" s="125" t="s">
        <v>273</v>
      </c>
      <c r="E39" s="240" t="s">
        <v>96</v>
      </c>
      <c r="F39" s="265" t="s">
        <v>272</v>
      </c>
      <c r="G39" s="290">
        <v>76985000</v>
      </c>
      <c r="H39" s="307" t="s">
        <v>260</v>
      </c>
    </row>
    <row r="40" spans="1:8" ht="15" customHeight="1">
      <c r="A40" s="183">
        <v>2021</v>
      </c>
      <c r="B40" s="186" t="s">
        <v>8</v>
      </c>
      <c r="C40" s="125" t="s">
        <v>25</v>
      </c>
      <c r="D40" s="125" t="s">
        <v>274</v>
      </c>
      <c r="E40" s="240" t="s">
        <v>131</v>
      </c>
      <c r="F40" s="265" t="s">
        <v>272</v>
      </c>
      <c r="G40" s="290">
        <v>76985000</v>
      </c>
      <c r="H40" s="307" t="s">
        <v>260</v>
      </c>
    </row>
    <row r="41" spans="1:8" ht="15" customHeight="1">
      <c r="A41" s="183">
        <v>2021</v>
      </c>
      <c r="B41" s="186" t="s">
        <v>8</v>
      </c>
      <c r="C41" s="125" t="s">
        <v>25</v>
      </c>
      <c r="D41" s="125" t="s">
        <v>70</v>
      </c>
      <c r="E41" s="240" t="s">
        <v>52</v>
      </c>
      <c r="F41" s="265" t="s">
        <v>272</v>
      </c>
      <c r="G41" s="290">
        <v>76985000</v>
      </c>
      <c r="H41" s="307" t="s">
        <v>260</v>
      </c>
    </row>
    <row r="42" spans="1:8" ht="15" customHeight="1">
      <c r="A42" s="183">
        <v>2021</v>
      </c>
      <c r="B42" s="186" t="s">
        <v>8</v>
      </c>
      <c r="C42" s="125" t="s">
        <v>25</v>
      </c>
      <c r="D42" s="125" t="s">
        <v>135</v>
      </c>
      <c r="E42" s="240" t="s">
        <v>131</v>
      </c>
      <c r="F42" s="265" t="s">
        <v>272</v>
      </c>
      <c r="G42" s="290">
        <v>76985000</v>
      </c>
      <c r="H42" s="307" t="s">
        <v>260</v>
      </c>
    </row>
    <row r="43" spans="1:8" ht="15" customHeight="1">
      <c r="A43" s="183">
        <v>2021</v>
      </c>
      <c r="B43" s="186" t="s">
        <v>8</v>
      </c>
      <c r="C43" s="125" t="s">
        <v>25</v>
      </c>
      <c r="D43" s="125" t="s">
        <v>123</v>
      </c>
      <c r="E43" s="240" t="s">
        <v>121</v>
      </c>
      <c r="F43" s="265" t="s">
        <v>272</v>
      </c>
      <c r="G43" s="290">
        <v>76985000</v>
      </c>
      <c r="H43" s="307" t="s">
        <v>260</v>
      </c>
    </row>
    <row r="44" spans="1:8" ht="15" customHeight="1">
      <c r="A44" s="183">
        <v>2021</v>
      </c>
      <c r="B44" s="186" t="s">
        <v>8</v>
      </c>
      <c r="C44" s="125" t="s">
        <v>25</v>
      </c>
      <c r="D44" s="125" t="s">
        <v>62</v>
      </c>
      <c r="E44" s="240" t="s">
        <v>52</v>
      </c>
      <c r="F44" s="265" t="s">
        <v>272</v>
      </c>
      <c r="G44" s="290">
        <v>76985000</v>
      </c>
      <c r="H44" s="307" t="s">
        <v>260</v>
      </c>
    </row>
    <row r="45" spans="1:8" ht="15" customHeight="1">
      <c r="A45" s="183">
        <v>2021</v>
      </c>
      <c r="B45" s="186" t="s">
        <v>8</v>
      </c>
      <c r="C45" s="125" t="s">
        <v>20</v>
      </c>
      <c r="D45" s="125" t="s">
        <v>275</v>
      </c>
      <c r="E45" s="240" t="s">
        <v>89</v>
      </c>
      <c r="F45" s="265" t="s">
        <v>272</v>
      </c>
      <c r="G45" s="290">
        <v>76985000</v>
      </c>
      <c r="H45" s="307" t="s">
        <v>260</v>
      </c>
    </row>
    <row r="46" spans="1:8" ht="15" customHeight="1">
      <c r="A46" s="183">
        <v>2021</v>
      </c>
      <c r="B46" s="186" t="s">
        <v>8</v>
      </c>
      <c r="C46" s="125" t="s">
        <v>20</v>
      </c>
      <c r="D46" s="125" t="s">
        <v>276</v>
      </c>
      <c r="E46" s="240" t="s">
        <v>93</v>
      </c>
      <c r="F46" s="265" t="s">
        <v>272</v>
      </c>
      <c r="G46" s="290">
        <v>76985000</v>
      </c>
      <c r="H46" s="307" t="s">
        <v>260</v>
      </c>
    </row>
    <row r="47" spans="1:8" ht="15" customHeight="1">
      <c r="A47" s="183">
        <v>2021</v>
      </c>
      <c r="B47" s="186" t="s">
        <v>8</v>
      </c>
      <c r="C47" s="125" t="s">
        <v>20</v>
      </c>
      <c r="D47" s="125" t="s">
        <v>277</v>
      </c>
      <c r="E47" s="240" t="s">
        <v>89</v>
      </c>
      <c r="F47" s="265" t="s">
        <v>272</v>
      </c>
      <c r="G47" s="290">
        <v>76985000</v>
      </c>
      <c r="H47" s="307" t="s">
        <v>260</v>
      </c>
    </row>
    <row r="48" spans="1:8" ht="15" customHeight="1">
      <c r="A48" s="183">
        <v>2021</v>
      </c>
      <c r="B48" s="186" t="s">
        <v>8</v>
      </c>
      <c r="C48" s="125" t="s">
        <v>20</v>
      </c>
      <c r="D48" s="125" t="s">
        <v>278</v>
      </c>
      <c r="E48" s="240" t="s">
        <v>89</v>
      </c>
      <c r="F48" s="265" t="s">
        <v>272</v>
      </c>
      <c r="G48" s="290">
        <v>76985000</v>
      </c>
      <c r="H48" s="307" t="s">
        <v>260</v>
      </c>
    </row>
    <row r="49" spans="1:8" ht="15" customHeight="1">
      <c r="A49" s="183">
        <v>2021</v>
      </c>
      <c r="B49" s="186" t="s">
        <v>8</v>
      </c>
      <c r="C49" s="125" t="s">
        <v>20</v>
      </c>
      <c r="D49" s="125" t="s">
        <v>279</v>
      </c>
      <c r="E49" s="240" t="s">
        <v>91</v>
      </c>
      <c r="F49" s="265" t="s">
        <v>272</v>
      </c>
      <c r="G49" s="290">
        <v>76985000</v>
      </c>
      <c r="H49" s="307" t="s">
        <v>260</v>
      </c>
    </row>
    <row r="50" spans="1:8" ht="15" customHeight="1">
      <c r="A50" s="183">
        <v>2021</v>
      </c>
      <c r="B50" s="186" t="s">
        <v>8</v>
      </c>
      <c r="C50" s="125" t="s">
        <v>18</v>
      </c>
      <c r="D50" s="125" t="s">
        <v>219</v>
      </c>
      <c r="E50" s="240" t="s">
        <v>83</v>
      </c>
      <c r="F50" s="265" t="s">
        <v>272</v>
      </c>
      <c r="G50" s="290">
        <v>76985000</v>
      </c>
      <c r="H50" s="307" t="s">
        <v>260</v>
      </c>
    </row>
    <row r="51" spans="1:8" ht="15" customHeight="1" thickBot="1">
      <c r="A51" s="184">
        <v>2021</v>
      </c>
      <c r="B51" s="187" t="s">
        <v>8</v>
      </c>
      <c r="C51" s="132" t="s">
        <v>73</v>
      </c>
      <c r="D51" s="132" t="s">
        <v>143</v>
      </c>
      <c r="E51" s="242" t="s">
        <v>96</v>
      </c>
      <c r="F51" s="266" t="s">
        <v>272</v>
      </c>
      <c r="G51" s="291">
        <v>76985000</v>
      </c>
      <c r="H51" s="308" t="s">
        <v>260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7"/>
  <sheetViews>
    <sheetView workbookViewId="0">
      <selection activeCell="G8" sqref="G8"/>
    </sheetView>
  </sheetViews>
  <sheetFormatPr defaultRowHeight="15.75"/>
  <cols>
    <col min="1" max="1" width="26" customWidth="1"/>
    <col min="2" max="2" width="16.140625" customWidth="1"/>
    <col min="3" max="3" width="22.42578125" customWidth="1"/>
    <col min="4" max="5" width="16.28515625" customWidth="1"/>
    <col min="6" max="6" width="23.42578125" style="72" bestFit="1" customWidth="1"/>
  </cols>
  <sheetData>
    <row r="1" spans="1:6" ht="19.5" customHeight="1" thickBot="1">
      <c r="A1" s="76" t="s">
        <v>280</v>
      </c>
      <c r="B1" s="76" t="s">
        <v>33</v>
      </c>
      <c r="C1" s="77" t="s">
        <v>281</v>
      </c>
      <c r="D1" s="78" t="s">
        <v>282</v>
      </c>
      <c r="E1" s="78" t="s">
        <v>283</v>
      </c>
      <c r="F1" s="108" t="s">
        <v>284</v>
      </c>
    </row>
    <row r="2" spans="1:6" ht="15" customHeight="1" thickBot="1">
      <c r="A2" s="357" t="s">
        <v>41</v>
      </c>
      <c r="B2" s="358" t="s">
        <v>41</v>
      </c>
      <c r="C2" s="359"/>
      <c r="D2" s="360">
        <v>2021</v>
      </c>
      <c r="E2" s="361" t="s">
        <v>285</v>
      </c>
      <c r="F2" s="362">
        <v>4510000</v>
      </c>
    </row>
    <row r="3" spans="1:6" ht="15" customHeight="1">
      <c r="A3" s="79" t="s">
        <v>51</v>
      </c>
      <c r="B3" s="80" t="s">
        <v>52</v>
      </c>
      <c r="C3" s="81">
        <v>246781</v>
      </c>
      <c r="D3" s="314">
        <v>44209</v>
      </c>
      <c r="E3" s="341" t="s">
        <v>285</v>
      </c>
      <c r="F3" s="338">
        <v>5898000</v>
      </c>
    </row>
    <row r="4" spans="1:6" ht="15" customHeight="1">
      <c r="A4" s="82" t="s">
        <v>161</v>
      </c>
      <c r="B4" s="83" t="s">
        <v>89</v>
      </c>
      <c r="C4" s="84">
        <v>246780</v>
      </c>
      <c r="D4" s="315">
        <v>44228</v>
      </c>
      <c r="E4" s="342">
        <v>2021</v>
      </c>
      <c r="F4" s="339">
        <v>5898000</v>
      </c>
    </row>
    <row r="5" spans="1:6" ht="15" customHeight="1">
      <c r="A5" s="85" t="s">
        <v>168</v>
      </c>
      <c r="B5" s="83" t="s">
        <v>89</v>
      </c>
      <c r="C5" s="84">
        <v>246780</v>
      </c>
      <c r="D5" s="315">
        <v>44258</v>
      </c>
      <c r="E5" s="342">
        <v>2021</v>
      </c>
      <c r="F5" s="339">
        <v>5898000</v>
      </c>
    </row>
    <row r="6" spans="1:6" ht="15" customHeight="1">
      <c r="A6" s="85" t="s">
        <v>111</v>
      </c>
      <c r="B6" s="83" t="s">
        <v>110</v>
      </c>
      <c r="C6" s="84">
        <v>246780</v>
      </c>
      <c r="D6" s="315">
        <v>44258</v>
      </c>
      <c r="E6" s="342">
        <v>2021</v>
      </c>
      <c r="F6" s="339">
        <v>5898000</v>
      </c>
    </row>
    <row r="7" spans="1:6" ht="15" customHeight="1">
      <c r="A7" s="85" t="s">
        <v>286</v>
      </c>
      <c r="B7" s="83" t="s">
        <v>52</v>
      </c>
      <c r="C7" s="84">
        <v>424042.3</v>
      </c>
      <c r="D7" s="315">
        <v>44327</v>
      </c>
      <c r="E7" s="342">
        <v>2021</v>
      </c>
      <c r="F7" s="339">
        <v>5898000</v>
      </c>
    </row>
    <row r="8" spans="1:6" ht="15" customHeight="1">
      <c r="A8" s="85" t="s">
        <v>287</v>
      </c>
      <c r="B8" s="83" t="s">
        <v>93</v>
      </c>
      <c r="C8" s="84">
        <v>786809.5</v>
      </c>
      <c r="D8" s="315">
        <v>44334</v>
      </c>
      <c r="E8" s="342">
        <v>2021</v>
      </c>
      <c r="F8" s="339">
        <v>5898000</v>
      </c>
    </row>
    <row r="9" spans="1:6" ht="15" customHeight="1">
      <c r="A9" s="85" t="s">
        <v>133</v>
      </c>
      <c r="B9" s="83" t="s">
        <v>131</v>
      </c>
      <c r="C9" s="84">
        <v>307136</v>
      </c>
      <c r="D9" s="315">
        <v>44434</v>
      </c>
      <c r="E9" s="342">
        <v>2021</v>
      </c>
      <c r="F9" s="339">
        <v>5898000</v>
      </c>
    </row>
    <row r="10" spans="1:6" ht="15" customHeight="1">
      <c r="A10" s="85" t="s">
        <v>287</v>
      </c>
      <c r="B10" s="83" t="s">
        <v>93</v>
      </c>
      <c r="C10" s="84">
        <v>196000.03</v>
      </c>
      <c r="D10" s="315">
        <v>44412</v>
      </c>
      <c r="E10" s="342">
        <v>2021</v>
      </c>
      <c r="F10" s="339">
        <v>5898000</v>
      </c>
    </row>
    <row r="11" spans="1:6" ht="15" customHeight="1">
      <c r="A11" s="85" t="s">
        <v>273</v>
      </c>
      <c r="B11" s="83" t="s">
        <v>96</v>
      </c>
      <c r="C11" s="84">
        <v>307136</v>
      </c>
      <c r="D11" s="315">
        <v>44406</v>
      </c>
      <c r="E11" s="342">
        <v>2021</v>
      </c>
      <c r="F11" s="339">
        <v>5898000</v>
      </c>
    </row>
    <row r="12" spans="1:6" ht="15" customHeight="1">
      <c r="A12" s="85" t="s">
        <v>288</v>
      </c>
      <c r="B12" s="83" t="s">
        <v>89</v>
      </c>
      <c r="C12" s="84">
        <v>888104.75</v>
      </c>
      <c r="D12" s="315">
        <v>44410</v>
      </c>
      <c r="E12" s="342">
        <v>2021</v>
      </c>
      <c r="F12" s="339">
        <v>5898000</v>
      </c>
    </row>
    <row r="13" spans="1:6" ht="15" customHeight="1">
      <c r="A13" s="85" t="s">
        <v>162</v>
      </c>
      <c r="B13" s="83" t="s">
        <v>89</v>
      </c>
      <c r="C13" s="84">
        <v>307136</v>
      </c>
      <c r="D13" s="315">
        <v>44419</v>
      </c>
      <c r="E13" s="342">
        <v>2021</v>
      </c>
      <c r="F13" s="339">
        <v>5898000</v>
      </c>
    </row>
    <row r="14" spans="1:6" ht="15" customHeight="1">
      <c r="A14" s="85" t="s">
        <v>132</v>
      </c>
      <c r="B14" s="83" t="s">
        <v>131</v>
      </c>
      <c r="C14" s="84">
        <v>246780</v>
      </c>
      <c r="D14" s="315">
        <v>44439</v>
      </c>
      <c r="E14" s="342">
        <v>2021</v>
      </c>
      <c r="F14" s="339">
        <v>5898000</v>
      </c>
    </row>
    <row r="15" spans="1:6" ht="15" customHeight="1">
      <c r="A15" s="85" t="s">
        <v>135</v>
      </c>
      <c r="B15" s="83" t="s">
        <v>131</v>
      </c>
      <c r="C15" s="84">
        <v>307136</v>
      </c>
      <c r="D15" s="315">
        <v>44475</v>
      </c>
      <c r="E15" s="342">
        <v>2021</v>
      </c>
      <c r="F15" s="339">
        <v>5898000</v>
      </c>
    </row>
    <row r="16" spans="1:6" ht="15" customHeight="1">
      <c r="A16" s="85" t="s">
        <v>70</v>
      </c>
      <c r="B16" s="83" t="s">
        <v>52</v>
      </c>
      <c r="C16" s="84">
        <v>246780</v>
      </c>
      <c r="D16" s="315">
        <v>44482</v>
      </c>
      <c r="E16" s="342">
        <v>2021</v>
      </c>
      <c r="F16" s="339">
        <v>5898000</v>
      </c>
    </row>
    <row r="17" spans="1:6" ht="15.75" customHeight="1" thickBot="1">
      <c r="A17" s="86" t="s">
        <v>289</v>
      </c>
      <c r="B17" s="87" t="s">
        <v>89</v>
      </c>
      <c r="C17" s="88">
        <v>734104.74</v>
      </c>
      <c r="D17" s="316">
        <v>44532</v>
      </c>
      <c r="E17" s="343">
        <v>2021</v>
      </c>
      <c r="F17" s="340">
        <v>5898000</v>
      </c>
    </row>
    <row r="18" spans="1:6" ht="15" customHeight="1">
      <c r="A18" s="89" t="s">
        <v>117</v>
      </c>
      <c r="B18" s="90" t="s">
        <v>93</v>
      </c>
      <c r="C18" s="104">
        <v>246780</v>
      </c>
      <c r="D18" s="317">
        <v>43836</v>
      </c>
      <c r="E18" s="344">
        <v>2020</v>
      </c>
      <c r="F18" s="323">
        <v>4920000</v>
      </c>
    </row>
    <row r="19" spans="1:6" ht="15" customHeight="1">
      <c r="A19" s="92" t="s">
        <v>71</v>
      </c>
      <c r="B19" s="91" t="s">
        <v>72</v>
      </c>
      <c r="C19" s="105">
        <v>246780</v>
      </c>
      <c r="D19" s="318">
        <v>43875</v>
      </c>
      <c r="E19" s="345" t="s">
        <v>290</v>
      </c>
      <c r="F19" s="324">
        <v>4920000</v>
      </c>
    </row>
    <row r="20" spans="1:6" ht="15" customHeight="1">
      <c r="A20" s="92" t="s">
        <v>56</v>
      </c>
      <c r="B20" s="91" t="s">
        <v>52</v>
      </c>
      <c r="C20" s="105">
        <v>246780</v>
      </c>
      <c r="D20" s="318">
        <v>43899</v>
      </c>
      <c r="E20" s="345" t="s">
        <v>290</v>
      </c>
      <c r="F20" s="324">
        <v>4920000</v>
      </c>
    </row>
    <row r="21" spans="1:6" ht="15" customHeight="1">
      <c r="A21" s="92" t="s">
        <v>105</v>
      </c>
      <c r="B21" s="91" t="s">
        <v>106</v>
      </c>
      <c r="C21" s="105">
        <v>246780</v>
      </c>
      <c r="D21" s="318">
        <v>43901</v>
      </c>
      <c r="E21" s="345" t="s">
        <v>290</v>
      </c>
      <c r="F21" s="324">
        <v>4920000</v>
      </c>
    </row>
    <row r="22" spans="1:6" ht="15" customHeight="1">
      <c r="A22" s="92" t="s">
        <v>149</v>
      </c>
      <c r="B22" s="91" t="s">
        <v>150</v>
      </c>
      <c r="C22" s="105">
        <v>246780</v>
      </c>
      <c r="D22" s="318">
        <v>44118</v>
      </c>
      <c r="E22" s="345" t="s">
        <v>290</v>
      </c>
      <c r="F22" s="324">
        <v>4920000</v>
      </c>
    </row>
    <row r="23" spans="1:6" ht="15" customHeight="1">
      <c r="A23" s="92" t="s">
        <v>268</v>
      </c>
      <c r="B23" s="91" t="s">
        <v>86</v>
      </c>
      <c r="C23" s="105">
        <v>246780</v>
      </c>
      <c r="D23" s="318">
        <v>44118</v>
      </c>
      <c r="E23" s="345" t="s">
        <v>290</v>
      </c>
      <c r="F23" s="324">
        <v>4920000</v>
      </c>
    </row>
    <row r="24" spans="1:6" ht="15.75" customHeight="1" thickBot="1">
      <c r="A24" s="106" t="s">
        <v>141</v>
      </c>
      <c r="B24" s="93" t="s">
        <v>142</v>
      </c>
      <c r="C24" s="107">
        <v>307136</v>
      </c>
      <c r="D24" s="319">
        <v>44144</v>
      </c>
      <c r="E24" s="345" t="s">
        <v>290</v>
      </c>
      <c r="F24" s="325">
        <v>4920000</v>
      </c>
    </row>
    <row r="25" spans="1:6" ht="15" customHeight="1">
      <c r="A25" s="94" t="s">
        <v>291</v>
      </c>
      <c r="B25" s="95" t="s">
        <v>89</v>
      </c>
      <c r="C25" s="96">
        <v>307136</v>
      </c>
      <c r="D25" s="320">
        <v>43515</v>
      </c>
      <c r="E25" s="346" t="s">
        <v>292</v>
      </c>
      <c r="F25" s="326">
        <v>3928000</v>
      </c>
    </row>
    <row r="26" spans="1:6" ht="15" customHeight="1">
      <c r="A26" s="97" t="s">
        <v>293</v>
      </c>
      <c r="B26" s="98" t="s">
        <v>86</v>
      </c>
      <c r="C26" s="99">
        <v>307136</v>
      </c>
      <c r="D26" s="321">
        <v>43516</v>
      </c>
      <c r="E26" s="347" t="s">
        <v>292</v>
      </c>
      <c r="F26" s="327">
        <v>3928000</v>
      </c>
    </row>
    <row r="27" spans="1:6" ht="15" customHeight="1">
      <c r="A27" s="97" t="s">
        <v>294</v>
      </c>
      <c r="B27" s="98" t="s">
        <v>52</v>
      </c>
      <c r="C27" s="99">
        <v>307136</v>
      </c>
      <c r="D27" s="321">
        <v>43516</v>
      </c>
      <c r="E27" s="347" t="s">
        <v>292</v>
      </c>
      <c r="F27" s="327">
        <v>3928000</v>
      </c>
    </row>
    <row r="28" spans="1:6" ht="15" customHeight="1">
      <c r="A28" s="97" t="s">
        <v>295</v>
      </c>
      <c r="B28" s="98" t="s">
        <v>89</v>
      </c>
      <c r="C28" s="99">
        <v>246780</v>
      </c>
      <c r="D28" s="321">
        <v>43517</v>
      </c>
      <c r="E28" s="347" t="s">
        <v>292</v>
      </c>
      <c r="F28" s="327">
        <v>3928000</v>
      </c>
    </row>
    <row r="29" spans="1:6" ht="15" customHeight="1">
      <c r="A29" s="100" t="s">
        <v>296</v>
      </c>
      <c r="B29" s="98" t="s">
        <v>91</v>
      </c>
      <c r="C29" s="99">
        <v>246780</v>
      </c>
      <c r="D29" s="321">
        <v>43518</v>
      </c>
      <c r="E29" s="347" t="s">
        <v>292</v>
      </c>
      <c r="F29" s="327">
        <v>3928000</v>
      </c>
    </row>
    <row r="30" spans="1:6" ht="15" customHeight="1">
      <c r="A30" s="100" t="s">
        <v>223</v>
      </c>
      <c r="B30" s="98" t="s">
        <v>159</v>
      </c>
      <c r="C30" s="99">
        <v>307136</v>
      </c>
      <c r="D30" s="321">
        <v>43535</v>
      </c>
      <c r="E30" s="347" t="s">
        <v>292</v>
      </c>
      <c r="F30" s="327">
        <v>3928000</v>
      </c>
    </row>
    <row r="31" spans="1:6" ht="15" customHeight="1">
      <c r="A31" s="97" t="s">
        <v>120</v>
      </c>
      <c r="B31" s="98" t="s">
        <v>121</v>
      </c>
      <c r="C31" s="99">
        <v>307136</v>
      </c>
      <c r="D31" s="321">
        <v>43537</v>
      </c>
      <c r="E31" s="347" t="s">
        <v>292</v>
      </c>
      <c r="F31" s="327">
        <v>3928000</v>
      </c>
    </row>
    <row r="32" spans="1:6" ht="15" customHeight="1">
      <c r="A32" s="97" t="s">
        <v>71</v>
      </c>
      <c r="B32" s="98" t="s">
        <v>72</v>
      </c>
      <c r="C32" s="99">
        <v>289800</v>
      </c>
      <c r="D32" s="321">
        <v>43572</v>
      </c>
      <c r="E32" s="347" t="s">
        <v>292</v>
      </c>
      <c r="F32" s="327">
        <v>3928000</v>
      </c>
    </row>
    <row r="33" spans="1:6" ht="15" customHeight="1">
      <c r="A33" s="97" t="s">
        <v>297</v>
      </c>
      <c r="B33" s="98" t="s">
        <v>52</v>
      </c>
      <c r="C33" s="99">
        <v>307136</v>
      </c>
      <c r="D33" s="321">
        <v>43600</v>
      </c>
      <c r="E33" s="347" t="s">
        <v>292</v>
      </c>
      <c r="F33" s="327">
        <v>3928000</v>
      </c>
    </row>
    <row r="34" spans="1:6" ht="15" customHeight="1">
      <c r="A34" s="97" t="s">
        <v>298</v>
      </c>
      <c r="B34" s="98" t="s">
        <v>131</v>
      </c>
      <c r="C34" s="99">
        <v>246780</v>
      </c>
      <c r="D34" s="321">
        <v>43622</v>
      </c>
      <c r="E34" s="347" t="s">
        <v>292</v>
      </c>
      <c r="F34" s="327">
        <v>3928000</v>
      </c>
    </row>
    <row r="35" spans="1:6" ht="15" customHeight="1">
      <c r="A35" s="100" t="s">
        <v>119</v>
      </c>
      <c r="B35" s="98" t="s">
        <v>76</v>
      </c>
      <c r="C35" s="99">
        <v>246780</v>
      </c>
      <c r="D35" s="321">
        <v>43684</v>
      </c>
      <c r="E35" s="347" t="s">
        <v>292</v>
      </c>
      <c r="F35" s="327">
        <v>3928000</v>
      </c>
    </row>
    <row r="36" spans="1:6" ht="15" customHeight="1">
      <c r="A36" s="100" t="s">
        <v>164</v>
      </c>
      <c r="B36" s="98" t="s">
        <v>142</v>
      </c>
      <c r="C36" s="99">
        <v>377568</v>
      </c>
      <c r="D36" s="321">
        <v>43745</v>
      </c>
      <c r="E36" s="347" t="s">
        <v>292</v>
      </c>
      <c r="F36" s="327">
        <v>3928000</v>
      </c>
    </row>
    <row r="37" spans="1:6" ht="15.75" customHeight="1" thickBot="1">
      <c r="A37" s="101" t="s">
        <v>146</v>
      </c>
      <c r="B37" s="102" t="s">
        <v>147</v>
      </c>
      <c r="C37" s="103">
        <v>289800</v>
      </c>
      <c r="D37" s="322">
        <v>43822</v>
      </c>
      <c r="E37" s="348" t="s">
        <v>292</v>
      </c>
      <c r="F37" s="328">
        <v>3928000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C2" sqref="C2:C5"/>
    </sheetView>
  </sheetViews>
  <sheetFormatPr defaultRowHeight="15.75"/>
  <cols>
    <col min="1" max="1" width="26" customWidth="1"/>
    <col min="2" max="2" width="16.28515625" customWidth="1"/>
    <col min="3" max="3" width="23.42578125" style="72" bestFit="1" customWidth="1"/>
  </cols>
  <sheetData>
    <row r="1" spans="1:3" ht="19.5" customHeight="1" thickBot="1">
      <c r="A1" s="76" t="s">
        <v>280</v>
      </c>
      <c r="B1" s="78" t="s">
        <v>283</v>
      </c>
      <c r="C1" s="108" t="s">
        <v>284</v>
      </c>
    </row>
    <row r="2" spans="1:3" ht="15" customHeight="1">
      <c r="A2" s="357" t="s">
        <v>299</v>
      </c>
      <c r="B2" s="361" t="s">
        <v>285</v>
      </c>
      <c r="C2" s="362">
        <v>4510000</v>
      </c>
    </row>
    <row r="3" spans="1:3" ht="15.75" customHeight="1" thickBot="1">
      <c r="A3" s="86" t="s">
        <v>299</v>
      </c>
      <c r="B3" s="343">
        <v>2021</v>
      </c>
      <c r="C3" s="340">
        <v>5898000</v>
      </c>
    </row>
    <row r="4" spans="1:3" ht="15.75" customHeight="1" thickBot="1">
      <c r="A4" s="106" t="s">
        <v>299</v>
      </c>
      <c r="B4" s="345" t="s">
        <v>290</v>
      </c>
      <c r="C4" s="325">
        <v>4920000</v>
      </c>
    </row>
    <row r="5" spans="1:3" ht="15.75" customHeight="1" thickBot="1">
      <c r="A5" s="101" t="s">
        <v>299</v>
      </c>
      <c r="B5" s="348" t="s">
        <v>292</v>
      </c>
      <c r="C5" s="328">
        <v>3928000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6"/>
  <sheetViews>
    <sheetView zoomScaleNormal="100" workbookViewId="0">
      <selection activeCell="H2" sqref="H2:H6"/>
    </sheetView>
  </sheetViews>
  <sheetFormatPr defaultRowHeight="15"/>
  <cols>
    <col min="1" max="1" width="17.140625" style="42" customWidth="1"/>
    <col min="2" max="2" width="25.85546875" customWidth="1"/>
    <col min="3" max="3" width="20.140625" customWidth="1"/>
    <col min="4" max="4" width="19.85546875" customWidth="1"/>
    <col min="5" max="5" width="21.28515625" customWidth="1"/>
    <col min="6" max="6" width="23" customWidth="1"/>
    <col min="7" max="7" width="27.85546875" customWidth="1"/>
    <col min="8" max="8" width="26.28515625" customWidth="1"/>
  </cols>
  <sheetData>
    <row r="1" spans="1:8" s="354" customFormat="1" ht="45">
      <c r="A1" s="71" t="s">
        <v>0</v>
      </c>
      <c r="B1" s="71" t="s">
        <v>300</v>
      </c>
      <c r="C1" s="71" t="s">
        <v>301</v>
      </c>
      <c r="D1" s="71" t="s">
        <v>302</v>
      </c>
      <c r="E1" s="71" t="s">
        <v>303</v>
      </c>
      <c r="F1" s="71" t="s">
        <v>304</v>
      </c>
      <c r="G1" s="71" t="s">
        <v>305</v>
      </c>
      <c r="H1" s="71" t="s">
        <v>306</v>
      </c>
    </row>
    <row r="2" spans="1:8" s="2" customFormat="1" ht="15.75" customHeight="1">
      <c r="A2" s="9">
        <v>2018</v>
      </c>
      <c r="B2" s="51">
        <v>0</v>
      </c>
      <c r="C2" s="51">
        <v>0</v>
      </c>
      <c r="D2" s="51">
        <v>0</v>
      </c>
      <c r="E2" s="51">
        <v>0</v>
      </c>
      <c r="F2" s="51">
        <v>0</v>
      </c>
      <c r="G2" s="51">
        <v>0</v>
      </c>
      <c r="H2" s="356">
        <f>SUM(B2:G2)</f>
        <v>0</v>
      </c>
    </row>
    <row r="3" spans="1:8">
      <c r="A3" s="8">
        <v>2019</v>
      </c>
      <c r="B3" s="73">
        <v>1500000</v>
      </c>
      <c r="C3" s="73">
        <v>192000</v>
      </c>
      <c r="D3" s="73">
        <v>2039000</v>
      </c>
      <c r="E3" s="73">
        <v>9445000</v>
      </c>
      <c r="F3" s="73">
        <v>9763000</v>
      </c>
      <c r="G3" s="355">
        <v>0</v>
      </c>
      <c r="H3" s="356">
        <f t="shared" ref="H3:H6" si="0">SUM(B3:G3)</f>
        <v>22939000</v>
      </c>
    </row>
    <row r="4" spans="1:8">
      <c r="A4" s="8">
        <v>2020</v>
      </c>
      <c r="B4" s="73">
        <v>488000</v>
      </c>
      <c r="C4" s="73">
        <v>1352000</v>
      </c>
      <c r="D4" s="73">
        <v>4010000</v>
      </c>
      <c r="E4" s="73">
        <v>6494000</v>
      </c>
      <c r="F4" s="73">
        <v>9076000</v>
      </c>
      <c r="G4" s="73">
        <v>4524000</v>
      </c>
      <c r="H4" s="356">
        <f t="shared" si="0"/>
        <v>25944000</v>
      </c>
    </row>
    <row r="5" spans="1:8">
      <c r="A5" s="8">
        <v>2021</v>
      </c>
      <c r="B5" s="73">
        <v>5740000</v>
      </c>
      <c r="C5" s="73">
        <v>457000</v>
      </c>
      <c r="D5" s="73">
        <v>839000</v>
      </c>
      <c r="E5" s="73">
        <v>6673000</v>
      </c>
      <c r="F5" s="73">
        <v>11434000</v>
      </c>
      <c r="G5" s="73">
        <v>4601000</v>
      </c>
      <c r="H5" s="356">
        <f t="shared" si="0"/>
        <v>29744000</v>
      </c>
    </row>
    <row r="6" spans="1:8">
      <c r="A6" s="8">
        <v>2022</v>
      </c>
      <c r="B6" s="355">
        <v>0</v>
      </c>
      <c r="C6" s="74">
        <v>6535000</v>
      </c>
      <c r="D6" s="74">
        <v>8572000</v>
      </c>
      <c r="E6" s="355">
        <v>0</v>
      </c>
      <c r="F6" s="355">
        <v>0</v>
      </c>
      <c r="G6" s="355">
        <v>0</v>
      </c>
      <c r="H6" s="356">
        <f t="shared" si="0"/>
        <v>15107000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Daiane Daniele Santos Rocha</dc:creator>
  <cp:keywords/>
  <dc:description/>
  <cp:lastModifiedBy>Daiane Daniele Santos Rocha</cp:lastModifiedBy>
  <cp:revision/>
  <dcterms:created xsi:type="dcterms:W3CDTF">2023-12-07T19:07:04Z</dcterms:created>
  <dcterms:modified xsi:type="dcterms:W3CDTF">2024-01-05T23:11:34Z</dcterms:modified>
  <cp:category/>
  <cp:contentStatus/>
</cp:coreProperties>
</file>