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한울타리\2023\Project H\"/>
    </mc:Choice>
  </mc:AlternateContent>
  <xr:revisionPtr revIDLastSave="0" documentId="13_ncr:1_{73268F9C-6600-44D3-9A6F-5CA2057DD266}" xr6:coauthVersionLast="47" xr6:coauthVersionMax="47" xr10:uidLastSave="{00000000-0000-0000-0000-000000000000}"/>
  <bookViews>
    <workbookView xWindow="-120" yWindow="-120" windowWidth="29040" windowHeight="15840" xr2:uid="{3A9FF470-8EAB-4DDB-8986-85A68B558722}"/>
  </bookViews>
  <sheets>
    <sheet name="대진표" sheetId="1" r:id="rId1"/>
    <sheet name="DB" sheetId="4" r:id="rId2"/>
    <sheet name="LIST" sheetId="3" r:id="rId3"/>
    <sheet name="history" sheetId="5" r:id="rId4"/>
  </sheets>
  <definedNames>
    <definedName name="_xlnm.Print_Area" localSheetId="0">대진표!$A$1:$Q$39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6" i="1" l="1"/>
  <c r="V36" i="1" s="1"/>
  <c r="U39" i="1"/>
  <c r="V39" i="1" s="1"/>
  <c r="U38" i="1"/>
  <c r="V38" i="1" s="1"/>
  <c r="U37" i="1"/>
  <c r="V37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T39" i="1"/>
  <c r="T38" i="1"/>
  <c r="T37" i="1"/>
  <c r="T36" i="1"/>
  <c r="S36" i="1" s="1"/>
  <c r="T35" i="1"/>
  <c r="T34" i="1"/>
  <c r="T33" i="1"/>
  <c r="S33" i="1" s="1"/>
  <c r="T32" i="1"/>
  <c r="S32" i="1" s="1"/>
  <c r="T31" i="1"/>
  <c r="S31" i="1" s="1"/>
  <c r="T30" i="1"/>
  <c r="S30" i="1" s="1"/>
  <c r="T29" i="1"/>
  <c r="S29" i="1" s="1"/>
  <c r="T28" i="1"/>
  <c r="T27" i="1"/>
  <c r="S27" i="1" s="1"/>
  <c r="T26" i="1"/>
  <c r="S26" i="1" s="1"/>
  <c r="T25" i="1"/>
  <c r="S25" i="1" s="1"/>
  <c r="T24" i="1"/>
  <c r="S24" i="1" s="1"/>
  <c r="S39" i="1"/>
  <c r="S38" i="1"/>
  <c r="S37" i="1"/>
  <c r="S35" i="1"/>
  <c r="S34" i="1"/>
  <c r="S28" i="1"/>
  <c r="S43" i="1" l="1"/>
  <c r="A39" i="1" l="1"/>
  <c r="Q39" i="1" s="1"/>
  <c r="A38" i="1"/>
  <c r="L38" i="1" s="1"/>
  <c r="X38" i="1" s="1"/>
  <c r="A37" i="1"/>
  <c r="K37" i="1" s="1"/>
  <c r="A36" i="1"/>
  <c r="L36" i="1" s="1"/>
  <c r="X36" i="1" s="1"/>
  <c r="A35" i="1"/>
  <c r="Q35" i="1" s="1"/>
  <c r="A34" i="1"/>
  <c r="L34" i="1" s="1"/>
  <c r="A33" i="1"/>
  <c r="Q33" i="1" s="1"/>
  <c r="Z33" i="1" s="1"/>
  <c r="A32" i="1"/>
  <c r="L32" i="1" s="1"/>
  <c r="A31" i="1"/>
  <c r="Q31" i="1" s="1"/>
  <c r="A30" i="1"/>
  <c r="L30" i="1" s="1"/>
  <c r="X30" i="1" s="1"/>
  <c r="A29" i="1"/>
  <c r="Q29" i="1" s="1"/>
  <c r="A28" i="1"/>
  <c r="L28" i="1" s="1"/>
  <c r="A27" i="1"/>
  <c r="Q27" i="1" s="1"/>
  <c r="A26" i="1"/>
  <c r="L26" i="1" s="1"/>
  <c r="A25" i="1"/>
  <c r="Q25" i="1" s="1"/>
  <c r="Z25" i="1" s="1"/>
  <c r="A24" i="1"/>
  <c r="Q24" i="1" s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U30" i="3"/>
  <c r="V30" i="3" s="1"/>
  <c r="D57" i="1" s="1"/>
  <c r="I57" i="1" s="1"/>
  <c r="U27" i="3"/>
  <c r="V27" i="3" s="1"/>
  <c r="U21" i="3"/>
  <c r="V21" i="3" s="1"/>
  <c r="D55" i="1" s="1"/>
  <c r="I55" i="1" s="1"/>
  <c r="U37" i="3"/>
  <c r="V37" i="3" s="1"/>
  <c r="D53" i="1" s="1"/>
  <c r="I53" i="1" s="1"/>
  <c r="U31" i="3"/>
  <c r="V31" i="3" s="1"/>
  <c r="D56" i="1" s="1"/>
  <c r="I56" i="1" s="1"/>
  <c r="U28" i="3"/>
  <c r="V28" i="3" s="1"/>
  <c r="U12" i="3"/>
  <c r="V12" i="3" s="1"/>
  <c r="D58" i="1" s="1"/>
  <c r="I58" i="1" s="1"/>
  <c r="U62" i="3"/>
  <c r="V62" i="3" s="1"/>
  <c r="U57" i="3"/>
  <c r="V57" i="3" s="1"/>
  <c r="D48" i="1" s="1"/>
  <c r="I48" i="1" s="1"/>
  <c r="U61" i="3"/>
  <c r="V61" i="3" s="1"/>
  <c r="D51" i="1" s="1"/>
  <c r="I51" i="1" s="1"/>
  <c r="U59" i="3"/>
  <c r="V59" i="3" s="1"/>
  <c r="D54" i="1" s="1"/>
  <c r="I54" i="1" s="1"/>
  <c r="U19" i="3"/>
  <c r="V19" i="3" s="1"/>
  <c r="D47" i="1" s="1"/>
  <c r="I47" i="1" s="1"/>
  <c r="U60" i="3"/>
  <c r="V60" i="3" s="1"/>
  <c r="U58" i="3"/>
  <c r="V58" i="3" s="1"/>
  <c r="U56" i="3"/>
  <c r="V56" i="3" s="1"/>
  <c r="U55" i="3"/>
  <c r="V55" i="3" s="1"/>
  <c r="U54" i="3"/>
  <c r="V54" i="3" s="1"/>
  <c r="D44" i="1" s="1"/>
  <c r="I44" i="1" s="1"/>
  <c r="U53" i="3"/>
  <c r="V53" i="3" s="1"/>
  <c r="D50" i="1" s="1"/>
  <c r="I50" i="1" s="1"/>
  <c r="U34" i="3"/>
  <c r="V34" i="3" s="1"/>
  <c r="D45" i="1" s="1"/>
  <c r="I45" i="1" s="1"/>
  <c r="U52" i="3"/>
  <c r="V52" i="3" s="1"/>
  <c r="D49" i="1" s="1"/>
  <c r="I49" i="1" s="1"/>
  <c r="U39" i="3"/>
  <c r="V39" i="3" s="1"/>
  <c r="D46" i="1" s="1"/>
  <c r="I46" i="1" s="1"/>
  <c r="U51" i="3"/>
  <c r="V51" i="3" s="1"/>
  <c r="U50" i="3"/>
  <c r="V50" i="3" s="1"/>
  <c r="U49" i="3"/>
  <c r="V49" i="3" s="1"/>
  <c r="U48" i="3"/>
  <c r="V48" i="3" s="1"/>
  <c r="U47" i="3"/>
  <c r="V47" i="3" s="1"/>
  <c r="U46" i="3"/>
  <c r="V46" i="3" s="1"/>
  <c r="U45" i="3"/>
  <c r="V45" i="3" s="1"/>
  <c r="U44" i="3"/>
  <c r="V44" i="3" s="1"/>
  <c r="U1" i="3"/>
  <c r="V1" i="3" s="1"/>
  <c r="D52" i="1" s="1"/>
  <c r="I52" i="1" s="1"/>
  <c r="U43" i="3"/>
  <c r="V43" i="3" s="1"/>
  <c r="U42" i="3"/>
  <c r="V42" i="3" s="1"/>
  <c r="U41" i="3"/>
  <c r="V41" i="3" s="1"/>
  <c r="U40" i="3"/>
  <c r="V40" i="3" s="1"/>
  <c r="U38" i="3"/>
  <c r="V38" i="3" s="1"/>
  <c r="D43" i="1" s="1"/>
  <c r="I43" i="1" s="1"/>
  <c r="U36" i="3"/>
  <c r="V36" i="3" s="1"/>
  <c r="U35" i="3"/>
  <c r="V35" i="3" s="1"/>
  <c r="U33" i="3"/>
  <c r="V33" i="3" s="1"/>
  <c r="U32" i="3"/>
  <c r="V32" i="3" s="1"/>
  <c r="U29" i="3"/>
  <c r="V29" i="3" s="1"/>
  <c r="U26" i="3"/>
  <c r="V26" i="3" s="1"/>
  <c r="U25" i="3"/>
  <c r="V25" i="3" s="1"/>
  <c r="U24" i="3"/>
  <c r="V24" i="3" s="1"/>
  <c r="U23" i="3"/>
  <c r="V23" i="3" s="1"/>
  <c r="U22" i="3"/>
  <c r="V22" i="3" s="1"/>
  <c r="U20" i="3"/>
  <c r="V20" i="3" s="1"/>
  <c r="U18" i="3"/>
  <c r="V18" i="3" s="1"/>
  <c r="U17" i="3"/>
  <c r="V17" i="3" s="1"/>
  <c r="U16" i="3"/>
  <c r="V16" i="3" s="1"/>
  <c r="U15" i="3"/>
  <c r="V15" i="3" s="1"/>
  <c r="U14" i="3"/>
  <c r="V14" i="3" s="1"/>
  <c r="U13" i="3"/>
  <c r="V13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4" i="3"/>
  <c r="V4" i="3" s="1"/>
  <c r="U3" i="3"/>
  <c r="V3" i="3" s="1"/>
  <c r="U2" i="3"/>
  <c r="V2" i="3" s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A62" i="4"/>
  <c r="B62" i="4" s="1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T50" i="4" s="1"/>
  <c r="G50" i="4" s="1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U1" i="4"/>
  <c r="T29" i="4" s="1"/>
  <c r="G29" i="4" s="1"/>
  <c r="P29" i="4" s="1"/>
  <c r="M17" i="4"/>
  <c r="E62" i="4" s="1"/>
  <c r="M16" i="4"/>
  <c r="M15" i="4"/>
  <c r="C54" i="4" s="1"/>
  <c r="D55" i="4" s="1"/>
  <c r="M14" i="4"/>
  <c r="D50" i="4" s="1"/>
  <c r="M13" i="4"/>
  <c r="D46" i="4" s="1"/>
  <c r="M12" i="4"/>
  <c r="M11" i="4"/>
  <c r="F38" i="4" s="1"/>
  <c r="E39" i="4" s="1"/>
  <c r="M10" i="4"/>
  <c r="D34" i="4" s="1"/>
  <c r="M9" i="4"/>
  <c r="F30" i="4" s="1"/>
  <c r="M8" i="4"/>
  <c r="C26" i="4" s="1"/>
  <c r="D27" i="4" s="1"/>
  <c r="M7" i="4"/>
  <c r="E22" i="4" s="1"/>
  <c r="C24" i="4" s="1"/>
  <c r="O24" i="4" s="1"/>
  <c r="M6" i="4"/>
  <c r="C18" i="4" s="1"/>
  <c r="E20" i="4" s="1"/>
  <c r="F21" i="4" s="1"/>
  <c r="M5" i="4"/>
  <c r="C14" i="4" s="1"/>
  <c r="M4" i="4"/>
  <c r="D10" i="4" s="1"/>
  <c r="M3" i="4"/>
  <c r="F6" i="4" s="1"/>
  <c r="E7" i="4" s="1"/>
  <c r="M2" i="4"/>
  <c r="F2" i="4" s="1"/>
  <c r="A6" i="4"/>
  <c r="B6" i="4" s="1"/>
  <c r="A14" i="4"/>
  <c r="B14" i="4" s="1"/>
  <c r="A22" i="4"/>
  <c r="B22" i="4" s="1"/>
  <c r="A3" i="4"/>
  <c r="B3" i="4" s="1"/>
  <c r="A7" i="4"/>
  <c r="B7" i="4" s="1"/>
  <c r="A11" i="4"/>
  <c r="B11" i="4" s="1"/>
  <c r="A15" i="4"/>
  <c r="B15" i="4" s="1"/>
  <c r="A19" i="4"/>
  <c r="B19" i="4" s="1"/>
  <c r="A23" i="4"/>
  <c r="B23" i="4" s="1"/>
  <c r="A27" i="4"/>
  <c r="B27" i="4" s="1"/>
  <c r="A31" i="4"/>
  <c r="B31" i="4" s="1"/>
  <c r="A35" i="4"/>
  <c r="B35" i="4" s="1"/>
  <c r="A39" i="4"/>
  <c r="B39" i="4" s="1"/>
  <c r="A43" i="4"/>
  <c r="B43" i="4" s="1"/>
  <c r="A47" i="4"/>
  <c r="B47" i="4" s="1"/>
  <c r="A51" i="4"/>
  <c r="B51" i="4" s="1"/>
  <c r="A55" i="4"/>
  <c r="B55" i="4" s="1"/>
  <c r="A59" i="4"/>
  <c r="B59" i="4" s="1"/>
  <c r="A64" i="4"/>
  <c r="B64" i="4" s="1"/>
  <c r="A4" i="4"/>
  <c r="B4" i="4" s="1"/>
  <c r="A8" i="4"/>
  <c r="B8" i="4" s="1"/>
  <c r="A12" i="4"/>
  <c r="B12" i="4" s="1"/>
  <c r="A16" i="4"/>
  <c r="B16" i="4" s="1"/>
  <c r="A20" i="4"/>
  <c r="B20" i="4" s="1"/>
  <c r="A24" i="4"/>
  <c r="B24" i="4" s="1"/>
  <c r="A28" i="4"/>
  <c r="B28" i="4" s="1"/>
  <c r="A32" i="4"/>
  <c r="B32" i="4" s="1"/>
  <c r="A36" i="4"/>
  <c r="B36" i="4" s="1"/>
  <c r="A40" i="4"/>
  <c r="B40" i="4" s="1"/>
  <c r="A44" i="4"/>
  <c r="B44" i="4" s="1"/>
  <c r="A48" i="4"/>
  <c r="B48" i="4" s="1"/>
  <c r="A52" i="4"/>
  <c r="B52" i="4" s="1"/>
  <c r="A56" i="4"/>
  <c r="B56" i="4" s="1"/>
  <c r="A60" i="4"/>
  <c r="B60" i="4" s="1"/>
  <c r="A65" i="4"/>
  <c r="B65" i="4" s="1"/>
  <c r="A5" i="4"/>
  <c r="B5" i="4" s="1"/>
  <c r="A9" i="4"/>
  <c r="B9" i="4" s="1"/>
  <c r="A13" i="4"/>
  <c r="B13" i="4" s="1"/>
  <c r="A17" i="4"/>
  <c r="B17" i="4" s="1"/>
  <c r="A21" i="4"/>
  <c r="B21" i="4" s="1"/>
  <c r="A25" i="4"/>
  <c r="B25" i="4" s="1"/>
  <c r="A29" i="4"/>
  <c r="B29" i="4" s="1"/>
  <c r="A33" i="4"/>
  <c r="B33" i="4" s="1"/>
  <c r="A37" i="4"/>
  <c r="B37" i="4" s="1"/>
  <c r="A41" i="4"/>
  <c r="B41" i="4" s="1"/>
  <c r="A45" i="4"/>
  <c r="B45" i="4" s="1"/>
  <c r="A49" i="4"/>
  <c r="B49" i="4" s="1"/>
  <c r="A53" i="4"/>
  <c r="B53" i="4" s="1"/>
  <c r="A57" i="4"/>
  <c r="B57" i="4" s="1"/>
  <c r="A61" i="4"/>
  <c r="B61" i="4" s="1"/>
  <c r="A2" i="4"/>
  <c r="B2" i="4" s="1"/>
  <c r="A10" i="4"/>
  <c r="B10" i="4" s="1"/>
  <c r="A18" i="4"/>
  <c r="B18" i="4" s="1"/>
  <c r="A26" i="4"/>
  <c r="B26" i="4" s="1"/>
  <c r="A30" i="4"/>
  <c r="B30" i="4" s="1"/>
  <c r="A34" i="4"/>
  <c r="B34" i="4" s="1"/>
  <c r="A38" i="4"/>
  <c r="B38" i="4" s="1"/>
  <c r="A42" i="4"/>
  <c r="B42" i="4" s="1"/>
  <c r="A46" i="4"/>
  <c r="B46" i="4" s="1"/>
  <c r="A50" i="4"/>
  <c r="B50" i="4" s="1"/>
  <c r="A54" i="4"/>
  <c r="B54" i="4" s="1"/>
  <c r="A58" i="4"/>
  <c r="B58" i="4" s="1"/>
  <c r="A63" i="4"/>
  <c r="B63" i="4" s="1"/>
  <c r="K42" i="1"/>
  <c r="L42" i="1" s="1"/>
  <c r="I41" i="1"/>
  <c r="J41" i="1" s="1"/>
  <c r="K41" i="1"/>
  <c r="M42" i="1"/>
  <c r="L24" i="1"/>
  <c r="P34" i="1"/>
  <c r="Y34" i="1" s="1"/>
  <c r="P38" i="1"/>
  <c r="Y38" i="1" s="1"/>
  <c r="Q26" i="1"/>
  <c r="Q30" i="1"/>
  <c r="Q38" i="1"/>
  <c r="K26" i="1"/>
  <c r="W26" i="1" s="1"/>
  <c r="K38" i="1"/>
  <c r="W38" i="1" s="1"/>
  <c r="P29" i="1"/>
  <c r="Y29" i="1" s="1"/>
  <c r="F26" i="4"/>
  <c r="D28" i="4" s="1"/>
  <c r="C29" i="4" s="1"/>
  <c r="C6" i="4"/>
  <c r="O6" i="4" s="1"/>
  <c r="C58" i="4"/>
  <c r="D59" i="4" s="1"/>
  <c r="E10" i="4"/>
  <c r="C10" i="4"/>
  <c r="D11" i="4" s="1"/>
  <c r="K45" i="1"/>
  <c r="Q52" i="1" l="1"/>
  <c r="Q37" i="1"/>
  <c r="Z37" i="1" s="1"/>
  <c r="L37" i="1"/>
  <c r="X37" i="1" s="1"/>
  <c r="K33" i="1"/>
  <c r="W33" i="1" s="1"/>
  <c r="P37" i="1"/>
  <c r="Y37" i="1" s="1"/>
  <c r="L33" i="1"/>
  <c r="K25" i="1"/>
  <c r="W25" i="1" s="1"/>
  <c r="F34" i="4"/>
  <c r="E35" i="4" s="1"/>
  <c r="Q36" i="1"/>
  <c r="K32" i="1"/>
  <c r="K51" i="1" s="1"/>
  <c r="F12" i="4"/>
  <c r="E13" i="4" s="1"/>
  <c r="C11" i="4"/>
  <c r="O11" i="4" s="1"/>
  <c r="D25" i="4"/>
  <c r="L57" i="1"/>
  <c r="E6" i="4"/>
  <c r="F7" i="4" s="1"/>
  <c r="F10" i="4"/>
  <c r="D12" i="4" s="1"/>
  <c r="C13" i="4" s="1"/>
  <c r="O13" i="4" s="1"/>
  <c r="K34" i="1"/>
  <c r="W34" i="1" s="1"/>
  <c r="P30" i="1"/>
  <c r="Y30" i="1" s="1"/>
  <c r="L49" i="1"/>
  <c r="K30" i="1"/>
  <c r="W30" i="1" s="1"/>
  <c r="Q34" i="1"/>
  <c r="Q53" i="1" s="1"/>
  <c r="P26" i="1"/>
  <c r="Y26" i="1" s="1"/>
  <c r="E26" i="4"/>
  <c r="C28" i="4" s="1"/>
  <c r="D29" i="4" s="1"/>
  <c r="D26" i="4"/>
  <c r="C27" i="4" s="1"/>
  <c r="O27" i="4" s="1"/>
  <c r="D22" i="4"/>
  <c r="F24" i="4" s="1"/>
  <c r="E25" i="4" s="1"/>
  <c r="D54" i="4"/>
  <c r="F56" i="4" s="1"/>
  <c r="E57" i="4" s="1"/>
  <c r="F23" i="4"/>
  <c r="P25" i="1"/>
  <c r="Y25" i="1" s="1"/>
  <c r="L29" i="1"/>
  <c r="K29" i="1"/>
  <c r="W29" i="1" s="1"/>
  <c r="D8" i="4"/>
  <c r="C9" i="4" s="1"/>
  <c r="O9" i="4" s="1"/>
  <c r="F22" i="4"/>
  <c r="D24" i="4" s="1"/>
  <c r="C25" i="4" s="1"/>
  <c r="O25" i="4" s="1"/>
  <c r="Q44" i="1"/>
  <c r="C22" i="4"/>
  <c r="E24" i="4" s="1"/>
  <c r="F25" i="4" s="1"/>
  <c r="P33" i="1"/>
  <c r="Y33" i="1" s="1"/>
  <c r="L25" i="1"/>
  <c r="D6" i="4"/>
  <c r="F8" i="4" s="1"/>
  <c r="E9" i="4" s="1"/>
  <c r="K57" i="1"/>
  <c r="Q56" i="1"/>
  <c r="O26" i="4"/>
  <c r="D19" i="4"/>
  <c r="P53" i="1"/>
  <c r="E60" i="4"/>
  <c r="F61" i="4" s="1"/>
  <c r="E34" i="4"/>
  <c r="F35" i="4" s="1"/>
  <c r="E50" i="4"/>
  <c r="F51" i="4" s="1"/>
  <c r="E27" i="4"/>
  <c r="Q28" i="1"/>
  <c r="Z28" i="1" s="1"/>
  <c r="P36" i="1"/>
  <c r="P55" i="1" s="1"/>
  <c r="K36" i="1"/>
  <c r="K55" i="1" s="1"/>
  <c r="K24" i="1"/>
  <c r="K43" i="1" s="1"/>
  <c r="T46" i="4"/>
  <c r="G46" i="4" s="1"/>
  <c r="P46" i="4" s="1"/>
  <c r="D40" i="4"/>
  <c r="C41" i="4" s="1"/>
  <c r="O41" i="4" s="1"/>
  <c r="C34" i="4"/>
  <c r="E36" i="4" s="1"/>
  <c r="F37" i="4" s="1"/>
  <c r="D18" i="4"/>
  <c r="F20" i="4" s="1"/>
  <c r="E21" i="4" s="1"/>
  <c r="T56" i="4"/>
  <c r="G56" i="4" s="1"/>
  <c r="P56" i="4" s="1"/>
  <c r="T45" i="4"/>
  <c r="G45" i="4" s="1"/>
  <c r="P45" i="4" s="1"/>
  <c r="O54" i="4"/>
  <c r="O58" i="4"/>
  <c r="E8" i="4"/>
  <c r="F9" i="4" s="1"/>
  <c r="F18" i="4"/>
  <c r="C50" i="4"/>
  <c r="O50" i="4" s="1"/>
  <c r="C2" i="4"/>
  <c r="E4" i="4" s="1"/>
  <c r="F5" i="4" s="1"/>
  <c r="P28" i="1"/>
  <c r="T9" i="4"/>
  <c r="G9" i="4" s="1"/>
  <c r="P9" i="4" s="1"/>
  <c r="T63" i="4"/>
  <c r="G63" i="4" s="1"/>
  <c r="P63" i="4" s="1"/>
  <c r="K28" i="1"/>
  <c r="W28" i="1" s="1"/>
  <c r="K31" i="1"/>
  <c r="W31" i="1" s="1"/>
  <c r="O18" i="4"/>
  <c r="F28" i="4"/>
  <c r="E29" i="4" s="1"/>
  <c r="E28" i="4"/>
  <c r="F29" i="4" s="1"/>
  <c r="C46" i="4"/>
  <c r="D47" i="4" s="1"/>
  <c r="F50" i="4"/>
  <c r="E18" i="4"/>
  <c r="Q32" i="1"/>
  <c r="Z32" i="1" s="1"/>
  <c r="T6" i="4"/>
  <c r="G6" i="4" s="1"/>
  <c r="P6" i="4" s="1"/>
  <c r="Q6" i="4" s="1"/>
  <c r="T23" i="4"/>
  <c r="G23" i="4" s="1"/>
  <c r="P23" i="4" s="1"/>
  <c r="T48" i="4"/>
  <c r="G48" i="4" s="1"/>
  <c r="P48" i="4" s="1"/>
  <c r="N49" i="1"/>
  <c r="D7" i="4"/>
  <c r="D62" i="4"/>
  <c r="E2" i="4"/>
  <c r="L55" i="1"/>
  <c r="P35" i="1"/>
  <c r="Y35" i="1" s="1"/>
  <c r="L35" i="1"/>
  <c r="X35" i="1" s="1"/>
  <c r="P32" i="1"/>
  <c r="Y32" i="1" s="1"/>
  <c r="K35" i="1"/>
  <c r="W35" i="1" s="1"/>
  <c r="T43" i="4"/>
  <c r="G43" i="4" s="1"/>
  <c r="P43" i="4" s="1"/>
  <c r="T54" i="4"/>
  <c r="G54" i="4" s="1"/>
  <c r="P54" i="4" s="1"/>
  <c r="T44" i="4"/>
  <c r="G44" i="4" s="1"/>
  <c r="P44" i="4" s="1"/>
  <c r="C47" i="4"/>
  <c r="O47" i="4" s="1"/>
  <c r="F48" i="4"/>
  <c r="E49" i="4" s="1"/>
  <c r="Q50" i="1"/>
  <c r="Z31" i="1"/>
  <c r="Q58" i="1"/>
  <c r="Z39" i="1"/>
  <c r="F62" i="4"/>
  <c r="C62" i="4"/>
  <c r="P27" i="1"/>
  <c r="Z34" i="1"/>
  <c r="Q45" i="1"/>
  <c r="Z26" i="1"/>
  <c r="L52" i="1"/>
  <c r="X33" i="1"/>
  <c r="L27" i="1"/>
  <c r="Q43" i="1"/>
  <c r="Z24" i="1"/>
  <c r="L47" i="1"/>
  <c r="X28" i="1"/>
  <c r="L51" i="1"/>
  <c r="X32" i="1"/>
  <c r="Q55" i="1"/>
  <c r="Z36" i="1"/>
  <c r="Q46" i="1"/>
  <c r="Z27" i="1"/>
  <c r="K44" i="1"/>
  <c r="P39" i="1"/>
  <c r="L39" i="1"/>
  <c r="L31" i="1"/>
  <c r="K39" i="1"/>
  <c r="W32" i="1"/>
  <c r="L43" i="1"/>
  <c r="X24" i="1"/>
  <c r="Q48" i="1"/>
  <c r="Z29" i="1"/>
  <c r="K56" i="1"/>
  <c r="W37" i="1"/>
  <c r="Q54" i="1"/>
  <c r="Z35" i="1"/>
  <c r="P31" i="1"/>
  <c r="Q57" i="1"/>
  <c r="Z38" i="1"/>
  <c r="Q49" i="1"/>
  <c r="Z30" i="1"/>
  <c r="L56" i="1"/>
  <c r="P45" i="1"/>
  <c r="K27" i="1"/>
  <c r="L45" i="1"/>
  <c r="X26" i="1"/>
  <c r="L53" i="1"/>
  <c r="X34" i="1"/>
  <c r="E3" i="4"/>
  <c r="D4" i="4"/>
  <c r="C5" i="4" s="1"/>
  <c r="O5" i="4" s="1"/>
  <c r="W29" i="4"/>
  <c r="O29" i="4"/>
  <c r="Q29" i="4" s="1"/>
  <c r="T3" i="4"/>
  <c r="G3" i="4" s="1"/>
  <c r="T31" i="4"/>
  <c r="G31" i="4" s="1"/>
  <c r="P31" i="4" s="1"/>
  <c r="T12" i="4"/>
  <c r="G12" i="4" s="1"/>
  <c r="T32" i="4"/>
  <c r="G32" i="4" s="1"/>
  <c r="P32" i="4" s="1"/>
  <c r="T52" i="4"/>
  <c r="G52" i="4" s="1"/>
  <c r="T13" i="4"/>
  <c r="G13" i="4" s="1"/>
  <c r="T33" i="4"/>
  <c r="G33" i="4" s="1"/>
  <c r="P33" i="4" s="1"/>
  <c r="T53" i="4"/>
  <c r="G53" i="4" s="1"/>
  <c r="T10" i="4"/>
  <c r="G10" i="4" s="1"/>
  <c r="T34" i="4"/>
  <c r="G34" i="4" s="1"/>
  <c r="P34" i="4" s="1"/>
  <c r="T21" i="4"/>
  <c r="G21" i="4" s="1"/>
  <c r="P21" i="4" s="1"/>
  <c r="T20" i="4"/>
  <c r="G20" i="4" s="1"/>
  <c r="T38" i="4"/>
  <c r="G38" i="4" s="1"/>
  <c r="P38" i="4" s="1"/>
  <c r="T25" i="4"/>
  <c r="G25" i="4" s="1"/>
  <c r="T40" i="4"/>
  <c r="G40" i="4" s="1"/>
  <c r="P40" i="4" s="1"/>
  <c r="T8" i="4"/>
  <c r="G8" i="4" s="1"/>
  <c r="T39" i="4"/>
  <c r="G39" i="4" s="1"/>
  <c r="P39" i="4" s="1"/>
  <c r="T19" i="4"/>
  <c r="G19" i="4" s="1"/>
  <c r="P19" i="4" s="1"/>
  <c r="T35" i="4"/>
  <c r="G35" i="4" s="1"/>
  <c r="P35" i="4" s="1"/>
  <c r="T5" i="4"/>
  <c r="G5" i="4" s="1"/>
  <c r="T65" i="4"/>
  <c r="G65" i="4" s="1"/>
  <c r="T14" i="4"/>
  <c r="G14" i="4" s="1"/>
  <c r="P14" i="4" s="1"/>
  <c r="T58" i="4"/>
  <c r="G58" i="4" s="1"/>
  <c r="P58" i="4" s="1"/>
  <c r="T26" i="4"/>
  <c r="G26" i="4" s="1"/>
  <c r="T49" i="4"/>
  <c r="G49" i="4" s="1"/>
  <c r="P49" i="4" s="1"/>
  <c r="T28" i="4"/>
  <c r="G28" i="4" s="1"/>
  <c r="T15" i="4"/>
  <c r="G15" i="4" s="1"/>
  <c r="T64" i="4"/>
  <c r="G64" i="4" s="1"/>
  <c r="T57" i="4"/>
  <c r="G57" i="4" s="1"/>
  <c r="P57" i="4" s="1"/>
  <c r="T62" i="4"/>
  <c r="G62" i="4" s="1"/>
  <c r="P62" i="4" s="1"/>
  <c r="T47" i="4"/>
  <c r="G47" i="4" s="1"/>
  <c r="T16" i="4"/>
  <c r="G16" i="4" s="1"/>
  <c r="T36" i="4"/>
  <c r="G36" i="4" s="1"/>
  <c r="P36" i="4" s="1"/>
  <c r="T60" i="4"/>
  <c r="G60" i="4" s="1"/>
  <c r="P60" i="4" s="1"/>
  <c r="T17" i="4"/>
  <c r="G17" i="4" s="1"/>
  <c r="P17" i="4" s="1"/>
  <c r="T37" i="4"/>
  <c r="G37" i="4" s="1"/>
  <c r="P37" i="4" s="1"/>
  <c r="T61" i="4"/>
  <c r="G61" i="4" s="1"/>
  <c r="P61" i="4" s="1"/>
  <c r="T30" i="4"/>
  <c r="G30" i="4" s="1"/>
  <c r="P30" i="4" s="1"/>
  <c r="T42" i="4"/>
  <c r="G42" i="4" s="1"/>
  <c r="T59" i="4"/>
  <c r="G59" i="4" s="1"/>
  <c r="P59" i="4" s="1"/>
  <c r="T22" i="4"/>
  <c r="G22" i="4" s="1"/>
  <c r="T41" i="4"/>
  <c r="G41" i="4" s="1"/>
  <c r="P41" i="4" s="1"/>
  <c r="T24" i="4"/>
  <c r="G24" i="4" s="1"/>
  <c r="T7" i="4"/>
  <c r="G7" i="4" s="1"/>
  <c r="P7" i="4" s="1"/>
  <c r="T55" i="4"/>
  <c r="G55" i="4" s="1"/>
  <c r="T27" i="4"/>
  <c r="G27" i="4" s="1"/>
  <c r="T51" i="4"/>
  <c r="G51" i="4" s="1"/>
  <c r="P51" i="4" s="1"/>
  <c r="T11" i="4"/>
  <c r="G11" i="4" s="1"/>
  <c r="C12" i="4"/>
  <c r="F11" i="4"/>
  <c r="D14" i="4"/>
  <c r="E14" i="4"/>
  <c r="F63" i="4"/>
  <c r="C64" i="4"/>
  <c r="E12" i="4"/>
  <c r="F13" i="4" s="1"/>
  <c r="O10" i="4"/>
  <c r="F54" i="4"/>
  <c r="E54" i="4"/>
  <c r="D15" i="4"/>
  <c r="O14" i="4"/>
  <c r="P50" i="4"/>
  <c r="E56" i="4"/>
  <c r="F57" i="4" s="1"/>
  <c r="F14" i="4"/>
  <c r="E16" i="4"/>
  <c r="F17" i="4" s="1"/>
  <c r="D2" i="4"/>
  <c r="T4" i="4"/>
  <c r="G4" i="4" s="1"/>
  <c r="T18" i="4"/>
  <c r="G18" i="4" s="1"/>
  <c r="T2" i="4"/>
  <c r="G2" i="4" s="1"/>
  <c r="F42" i="4"/>
  <c r="D42" i="4"/>
  <c r="C42" i="4"/>
  <c r="E42" i="4"/>
  <c r="E31" i="4"/>
  <c r="D32" i="4"/>
  <c r="C33" i="4" s="1"/>
  <c r="N53" i="1"/>
  <c r="P57" i="1"/>
  <c r="P48" i="1"/>
  <c r="N44" i="1"/>
  <c r="E30" i="4"/>
  <c r="D30" i="4"/>
  <c r="C30" i="4"/>
  <c r="C51" i="4"/>
  <c r="F52" i="4"/>
  <c r="E53" i="4" s="1"/>
  <c r="C35" i="4"/>
  <c r="F36" i="4"/>
  <c r="E37" i="4" s="1"/>
  <c r="F46" i="4"/>
  <c r="E46" i="4"/>
  <c r="F58" i="4"/>
  <c r="D58" i="4"/>
  <c r="E58" i="4"/>
  <c r="E38" i="4"/>
  <c r="C38" i="4"/>
  <c r="D38" i="4"/>
  <c r="N52" i="1"/>
  <c r="P56" i="1"/>
  <c r="D36" i="4" l="1"/>
  <c r="C37" i="4" s="1"/>
  <c r="O37" i="4" s="1"/>
  <c r="K49" i="1"/>
  <c r="E11" i="4"/>
  <c r="K52" i="1"/>
  <c r="P52" i="1"/>
  <c r="Q9" i="4"/>
  <c r="I9" i="4" s="1"/>
  <c r="C7" i="4"/>
  <c r="O7" i="4" s="1"/>
  <c r="O28" i="4"/>
  <c r="P54" i="1"/>
  <c r="N48" i="1"/>
  <c r="Q47" i="1"/>
  <c r="C8" i="4"/>
  <c r="O8" i="4" s="1"/>
  <c r="F27" i="4"/>
  <c r="C55" i="4"/>
  <c r="O55" i="4" s="1"/>
  <c r="K48" i="1"/>
  <c r="O22" i="4"/>
  <c r="Q22" i="4" s="1"/>
  <c r="I22" i="4" s="1"/>
  <c r="W22" i="4"/>
  <c r="K53" i="1"/>
  <c r="D23" i="4"/>
  <c r="W50" i="4"/>
  <c r="L41" i="1"/>
  <c r="M41" i="1" s="1"/>
  <c r="N45" i="1"/>
  <c r="P49" i="1"/>
  <c r="P44" i="1"/>
  <c r="C23" i="4"/>
  <c r="O23" i="4" s="1"/>
  <c r="Q23" i="4" s="1"/>
  <c r="H23" i="4" s="1"/>
  <c r="J23" i="4" s="1"/>
  <c r="K23" i="4" s="1"/>
  <c r="X25" i="1"/>
  <c r="L44" i="1"/>
  <c r="E23" i="4"/>
  <c r="X29" i="1"/>
  <c r="L48" i="1"/>
  <c r="O34" i="4"/>
  <c r="D35" i="4"/>
  <c r="W24" i="1"/>
  <c r="Q54" i="4"/>
  <c r="H54" i="4" s="1"/>
  <c r="J54" i="4" s="1"/>
  <c r="K54" i="4" s="1"/>
  <c r="W6" i="4"/>
  <c r="P22" i="4"/>
  <c r="C52" i="4"/>
  <c r="O52" i="4" s="1"/>
  <c r="Q41" i="4"/>
  <c r="H41" i="4" s="1"/>
  <c r="J41" i="4" s="1"/>
  <c r="K41" i="4" s="1"/>
  <c r="O46" i="4"/>
  <c r="Q46" i="4" s="1"/>
  <c r="I46" i="4" s="1"/>
  <c r="W36" i="1"/>
  <c r="Q51" i="1"/>
  <c r="W9" i="4"/>
  <c r="O2" i="4"/>
  <c r="K54" i="1"/>
  <c r="Y36" i="1"/>
  <c r="D3" i="4"/>
  <c r="N51" i="1"/>
  <c r="W54" i="4"/>
  <c r="Q50" i="4"/>
  <c r="I50" i="4" s="1"/>
  <c r="W46" i="4"/>
  <c r="Q37" i="4"/>
  <c r="I37" i="4" s="1"/>
  <c r="E48" i="4"/>
  <c r="F49" i="4" s="1"/>
  <c r="D51" i="4"/>
  <c r="E19" i="4"/>
  <c r="D20" i="4"/>
  <c r="C21" i="4" s="1"/>
  <c r="O21" i="4" s="1"/>
  <c r="Q21" i="4" s="1"/>
  <c r="H21" i="4" s="1"/>
  <c r="J21" i="4" s="1"/>
  <c r="K21" i="4" s="1"/>
  <c r="G29" i="1"/>
  <c r="Y28" i="1"/>
  <c r="N43" i="1"/>
  <c r="G33" i="1"/>
  <c r="K47" i="1"/>
  <c r="G34" i="1"/>
  <c r="C36" i="4"/>
  <c r="W36" i="4" s="1"/>
  <c r="Q58" i="4"/>
  <c r="I58" i="4" s="1"/>
  <c r="N50" i="1"/>
  <c r="P47" i="1"/>
  <c r="C19" i="4"/>
  <c r="O19" i="4" s="1"/>
  <c r="Q19" i="4" s="1"/>
  <c r="H19" i="4" s="1"/>
  <c r="J19" i="4" s="1"/>
  <c r="K19" i="4" s="1"/>
  <c r="E52" i="4"/>
  <c r="F53" i="4" s="1"/>
  <c r="G30" i="1"/>
  <c r="W62" i="4"/>
  <c r="H28" i="1"/>
  <c r="W41" i="4"/>
  <c r="W14" i="4"/>
  <c r="E51" i="4"/>
  <c r="D52" i="4"/>
  <c r="C53" i="4" s="1"/>
  <c r="O53" i="4" s="1"/>
  <c r="W34" i="4"/>
  <c r="H33" i="1"/>
  <c r="W30" i="4"/>
  <c r="L54" i="1"/>
  <c r="Q14" i="4"/>
  <c r="H14" i="4" s="1"/>
  <c r="J14" i="4" s="1"/>
  <c r="K14" i="4" s="1"/>
  <c r="H25" i="1"/>
  <c r="P51" i="1"/>
  <c r="N47" i="1"/>
  <c r="F3" i="4"/>
  <c r="C4" i="4"/>
  <c r="W4" i="4" s="1"/>
  <c r="F19" i="4"/>
  <c r="C20" i="4"/>
  <c r="H30" i="1"/>
  <c r="G24" i="1"/>
  <c r="W23" i="4"/>
  <c r="K50" i="1"/>
  <c r="Y24" i="1"/>
  <c r="P43" i="1"/>
  <c r="C63" i="4"/>
  <c r="F64" i="4"/>
  <c r="E65" i="4" s="1"/>
  <c r="L58" i="1"/>
  <c r="X39" i="1"/>
  <c r="H38" i="1"/>
  <c r="H29" i="1"/>
  <c r="G26" i="1"/>
  <c r="H34" i="1"/>
  <c r="G31" i="1"/>
  <c r="H39" i="1"/>
  <c r="G38" i="1"/>
  <c r="H37" i="1"/>
  <c r="X27" i="1"/>
  <c r="L46" i="1"/>
  <c r="W27" i="1"/>
  <c r="K46" i="1"/>
  <c r="Y27" i="1"/>
  <c r="P46" i="1"/>
  <c r="N42" i="1"/>
  <c r="O42" i="1" s="1"/>
  <c r="G37" i="1"/>
  <c r="I37" i="1" s="1"/>
  <c r="H26" i="1"/>
  <c r="G27" i="1"/>
  <c r="H31" i="1"/>
  <c r="G28" i="1"/>
  <c r="G36" i="1"/>
  <c r="H24" i="1"/>
  <c r="G35" i="1"/>
  <c r="W37" i="4"/>
  <c r="W39" i="1"/>
  <c r="K58" i="1"/>
  <c r="D63" i="4"/>
  <c r="E64" i="4"/>
  <c r="F65" i="4" s="1"/>
  <c r="O62" i="4"/>
  <c r="Q62" i="4" s="1"/>
  <c r="H27" i="1"/>
  <c r="I27" i="1" s="1"/>
  <c r="H32" i="1"/>
  <c r="H35" i="1"/>
  <c r="G25" i="1"/>
  <c r="Q7" i="4"/>
  <c r="I7" i="4" s="1"/>
  <c r="H36" i="1"/>
  <c r="G32" i="1"/>
  <c r="G39" i="1"/>
  <c r="Y31" i="1"/>
  <c r="N46" i="1"/>
  <c r="P50" i="1"/>
  <c r="L50" i="1"/>
  <c r="X31" i="1"/>
  <c r="N54" i="1"/>
  <c r="Y39" i="1"/>
  <c r="P58" i="1"/>
  <c r="E63" i="4"/>
  <c r="D64" i="4"/>
  <c r="C65" i="4" s="1"/>
  <c r="O65" i="4" s="1"/>
  <c r="H6" i="4"/>
  <c r="J6" i="4" s="1"/>
  <c r="K6" i="4" s="1"/>
  <c r="I6" i="4"/>
  <c r="D43" i="4"/>
  <c r="E44" i="4"/>
  <c r="F45" i="4" s="1"/>
  <c r="O42" i="4"/>
  <c r="D65" i="4"/>
  <c r="O64" i="4"/>
  <c r="O12" i="4"/>
  <c r="D13" i="4"/>
  <c r="P24" i="4"/>
  <c r="Q24" i="4" s="1"/>
  <c r="W24" i="4"/>
  <c r="C43" i="4"/>
  <c r="F44" i="4"/>
  <c r="E45" i="4" s="1"/>
  <c r="P4" i="4"/>
  <c r="C56" i="4"/>
  <c r="F55" i="4"/>
  <c r="W27" i="4"/>
  <c r="P27" i="4"/>
  <c r="Q27" i="4" s="1"/>
  <c r="P28" i="4"/>
  <c r="W28" i="4"/>
  <c r="P25" i="4"/>
  <c r="Q25" i="4" s="1"/>
  <c r="W25" i="4"/>
  <c r="P13" i="4"/>
  <c r="Q13" i="4" s="1"/>
  <c r="W13" i="4"/>
  <c r="P18" i="4"/>
  <c r="Q18" i="4" s="1"/>
  <c r="W18" i="4"/>
  <c r="W42" i="4"/>
  <c r="P42" i="4"/>
  <c r="P47" i="4"/>
  <c r="Q47" i="4" s="1"/>
  <c r="W47" i="4"/>
  <c r="P12" i="4"/>
  <c r="W12" i="4"/>
  <c r="W58" i="4"/>
  <c r="E43" i="4"/>
  <c r="D44" i="4"/>
  <c r="C45" i="4" s="1"/>
  <c r="F4" i="4"/>
  <c r="E5" i="4" s="1"/>
  <c r="C3" i="4"/>
  <c r="O3" i="4" s="1"/>
  <c r="D53" i="4"/>
  <c r="E55" i="4"/>
  <c r="D56" i="4"/>
  <c r="C57" i="4" s="1"/>
  <c r="C16" i="4"/>
  <c r="W16" i="4" s="1"/>
  <c r="F15" i="4"/>
  <c r="W55" i="4"/>
  <c r="P55" i="4"/>
  <c r="P65" i="4"/>
  <c r="W10" i="4"/>
  <c r="P10" i="4"/>
  <c r="Q10" i="4" s="1"/>
  <c r="P52" i="4"/>
  <c r="P3" i="4"/>
  <c r="P15" i="4"/>
  <c r="C44" i="4"/>
  <c r="F43" i="4"/>
  <c r="P2" i="4"/>
  <c r="W2" i="4"/>
  <c r="D16" i="4"/>
  <c r="C17" i="4" s="1"/>
  <c r="O17" i="4" s="1"/>
  <c r="Q17" i="4" s="1"/>
  <c r="E15" i="4"/>
  <c r="I14" i="4"/>
  <c r="F16" i="4"/>
  <c r="E17" i="4" s="1"/>
  <c r="C15" i="4"/>
  <c r="O15" i="4" s="1"/>
  <c r="Q15" i="4" s="1"/>
  <c r="W11" i="4"/>
  <c r="P11" i="4"/>
  <c r="Q11" i="4" s="1"/>
  <c r="I11" i="4" s="1"/>
  <c r="P16" i="4"/>
  <c r="P64" i="4"/>
  <c r="W64" i="4"/>
  <c r="P26" i="4"/>
  <c r="Q26" i="4" s="1"/>
  <c r="W26" i="4"/>
  <c r="P5" i="4"/>
  <c r="Q5" i="4" s="1"/>
  <c r="W5" i="4"/>
  <c r="P8" i="4"/>
  <c r="Q8" i="4" s="1"/>
  <c r="P20" i="4"/>
  <c r="P53" i="4"/>
  <c r="H29" i="4"/>
  <c r="J29" i="4" s="1"/>
  <c r="K29" i="4" s="1"/>
  <c r="I29" i="4"/>
  <c r="H9" i="4"/>
  <c r="J9" i="4" s="1"/>
  <c r="K9" i="4" s="1"/>
  <c r="F39" i="4"/>
  <c r="C40" i="4"/>
  <c r="E59" i="4"/>
  <c r="D60" i="4"/>
  <c r="C61" i="4" s="1"/>
  <c r="O30" i="4"/>
  <c r="Q30" i="4" s="1"/>
  <c r="E32" i="4"/>
  <c r="F33" i="4" s="1"/>
  <c r="D31" i="4"/>
  <c r="I54" i="4"/>
  <c r="Q34" i="4"/>
  <c r="O33" i="4"/>
  <c r="Q33" i="4" s="1"/>
  <c r="W33" i="4"/>
  <c r="F40" i="4"/>
  <c r="E41" i="4" s="1"/>
  <c r="C39" i="4"/>
  <c r="W51" i="4"/>
  <c r="O51" i="4"/>
  <c r="Q51" i="4" s="1"/>
  <c r="F32" i="4"/>
  <c r="E33" i="4" s="1"/>
  <c r="C31" i="4"/>
  <c r="F60" i="4"/>
  <c r="E61" i="4" s="1"/>
  <c r="C59" i="4"/>
  <c r="W35" i="4"/>
  <c r="O35" i="4"/>
  <c r="Q35" i="4" s="1"/>
  <c r="F47" i="4"/>
  <c r="C48" i="4"/>
  <c r="O38" i="4"/>
  <c r="Q38" i="4" s="1"/>
  <c r="D39" i="4"/>
  <c r="E40" i="4"/>
  <c r="F41" i="4" s="1"/>
  <c r="W38" i="4"/>
  <c r="F59" i="4"/>
  <c r="C60" i="4"/>
  <c r="E47" i="4"/>
  <c r="D48" i="4"/>
  <c r="C49" i="4" s="1"/>
  <c r="F31" i="4"/>
  <c r="C32" i="4"/>
  <c r="Q28" i="4" l="1"/>
  <c r="Q55" i="4"/>
  <c r="W7" i="4"/>
  <c r="W8" i="4"/>
  <c r="D9" i="4"/>
  <c r="Q53" i="4"/>
  <c r="O36" i="4"/>
  <c r="Q36" i="4" s="1"/>
  <c r="H36" i="4" s="1"/>
  <c r="J36" i="4" s="1"/>
  <c r="K36" i="4" s="1"/>
  <c r="Q2" i="4"/>
  <c r="I2" i="4" s="1"/>
  <c r="I23" i="4"/>
  <c r="I19" i="4"/>
  <c r="W52" i="4"/>
  <c r="I30" i="1"/>
  <c r="H46" i="4"/>
  <c r="J46" i="4" s="1"/>
  <c r="K46" i="4" s="1"/>
  <c r="I29" i="1"/>
  <c r="I41" i="4"/>
  <c r="Q65" i="4"/>
  <c r="I65" i="4" s="1"/>
  <c r="Q42" i="4"/>
  <c r="I42" i="4" s="1"/>
  <c r="W3" i="4"/>
  <c r="I34" i="1"/>
  <c r="D37" i="4"/>
  <c r="W17" i="4"/>
  <c r="I28" i="1"/>
  <c r="W19" i="4"/>
  <c r="W53" i="4"/>
  <c r="I33" i="1"/>
  <c r="E36" i="1"/>
  <c r="E32" i="1"/>
  <c r="E28" i="1"/>
  <c r="E24" i="1"/>
  <c r="F36" i="1"/>
  <c r="F32" i="1"/>
  <c r="F28" i="1"/>
  <c r="F24" i="1"/>
  <c r="E39" i="1"/>
  <c r="E35" i="1"/>
  <c r="E31" i="1"/>
  <c r="E27" i="1"/>
  <c r="F39" i="1"/>
  <c r="F35" i="1"/>
  <c r="F31" i="1"/>
  <c r="F27" i="1"/>
  <c r="E38" i="1"/>
  <c r="E34" i="1"/>
  <c r="E30" i="1"/>
  <c r="E26" i="1"/>
  <c r="F38" i="1"/>
  <c r="F34" i="1"/>
  <c r="F30" i="1"/>
  <c r="F26" i="1"/>
  <c r="E37" i="1"/>
  <c r="E33" i="1"/>
  <c r="E29" i="1"/>
  <c r="E25" i="1"/>
  <c r="F37" i="1"/>
  <c r="F33" i="1"/>
  <c r="F29" i="1"/>
  <c r="F25" i="1"/>
  <c r="I24" i="1"/>
  <c r="I35" i="1"/>
  <c r="I39" i="1"/>
  <c r="I26" i="1"/>
  <c r="H50" i="4"/>
  <c r="J50" i="4" s="1"/>
  <c r="K50" i="4" s="1"/>
  <c r="I38" i="1"/>
  <c r="I21" i="4"/>
  <c r="H7" i="4"/>
  <c r="J7" i="4" s="1"/>
  <c r="K7" i="4" s="1"/>
  <c r="H37" i="4"/>
  <c r="J37" i="4" s="1"/>
  <c r="K37" i="4" s="1"/>
  <c r="G53" i="1"/>
  <c r="G49" i="1"/>
  <c r="H58" i="4"/>
  <c r="J58" i="4" s="1"/>
  <c r="K58" i="4" s="1"/>
  <c r="G51" i="1"/>
  <c r="H22" i="4"/>
  <c r="J22" i="4" s="1"/>
  <c r="K22" i="4" s="1"/>
  <c r="H11" i="4"/>
  <c r="J11" i="4" s="1"/>
  <c r="K11" i="4" s="1"/>
  <c r="W21" i="4"/>
  <c r="G45" i="1"/>
  <c r="G55" i="1"/>
  <c r="O63" i="4"/>
  <c r="Q63" i="4" s="1"/>
  <c r="W63" i="4"/>
  <c r="D21" i="4"/>
  <c r="O20" i="4"/>
  <c r="Q20" i="4" s="1"/>
  <c r="I25" i="1"/>
  <c r="G52" i="1"/>
  <c r="I32" i="1"/>
  <c r="G54" i="1"/>
  <c r="O4" i="4"/>
  <c r="Q4" i="4" s="1"/>
  <c r="D5" i="4"/>
  <c r="I36" i="1"/>
  <c r="W20" i="4"/>
  <c r="I62" i="4"/>
  <c r="H62" i="4"/>
  <c r="J62" i="4" s="1"/>
  <c r="K62" i="4" s="1"/>
  <c r="G46" i="1"/>
  <c r="G43" i="1"/>
  <c r="G47" i="1"/>
  <c r="I31" i="1"/>
  <c r="W15" i="4"/>
  <c r="G50" i="1"/>
  <c r="W65" i="4"/>
  <c r="G58" i="1"/>
  <c r="G48" i="1"/>
  <c r="G57" i="1"/>
  <c r="G44" i="1"/>
  <c r="G56" i="1"/>
  <c r="I55" i="4"/>
  <c r="H55" i="4"/>
  <c r="J55" i="4" s="1"/>
  <c r="K55" i="4" s="1"/>
  <c r="I10" i="4"/>
  <c r="H10" i="4"/>
  <c r="J10" i="4" s="1"/>
  <c r="K10" i="4" s="1"/>
  <c r="I36" i="4"/>
  <c r="I25" i="4"/>
  <c r="H25" i="4"/>
  <c r="J25" i="4" s="1"/>
  <c r="K25" i="4" s="1"/>
  <c r="I17" i="4"/>
  <c r="H17" i="4"/>
  <c r="J17" i="4" s="1"/>
  <c r="K17" i="4" s="1"/>
  <c r="D45" i="4"/>
  <c r="O44" i="4"/>
  <c r="Q44" i="4" s="1"/>
  <c r="W44" i="4"/>
  <c r="O45" i="4"/>
  <c r="Q45" i="4" s="1"/>
  <c r="W45" i="4"/>
  <c r="Q12" i="4"/>
  <c r="H18" i="4"/>
  <c r="J18" i="4" s="1"/>
  <c r="K18" i="4" s="1"/>
  <c r="I18" i="4"/>
  <c r="H15" i="4"/>
  <c r="J15" i="4" s="1"/>
  <c r="K15" i="4" s="1"/>
  <c r="I15" i="4"/>
  <c r="I5" i="4"/>
  <c r="H5" i="4"/>
  <c r="J5" i="4" s="1"/>
  <c r="K5" i="4" s="1"/>
  <c r="D17" i="4"/>
  <c r="O16" i="4"/>
  <c r="Q16" i="4" s="1"/>
  <c r="Q52" i="4"/>
  <c r="I13" i="4"/>
  <c r="H13" i="4"/>
  <c r="J13" i="4" s="1"/>
  <c r="K13" i="4" s="1"/>
  <c r="H28" i="4"/>
  <c r="J28" i="4" s="1"/>
  <c r="K28" i="4" s="1"/>
  <c r="I28" i="4"/>
  <c r="D57" i="4"/>
  <c r="O56" i="4"/>
  <c r="Q56" i="4" s="1"/>
  <c r="W56" i="4"/>
  <c r="O43" i="4"/>
  <c r="Q43" i="4" s="1"/>
  <c r="W43" i="4"/>
  <c r="Q64" i="4"/>
  <c r="H47" i="4"/>
  <c r="J47" i="4" s="1"/>
  <c r="K47" i="4" s="1"/>
  <c r="I47" i="4"/>
  <c r="I53" i="4"/>
  <c r="H53" i="4"/>
  <c r="J53" i="4" s="1"/>
  <c r="K53" i="4" s="1"/>
  <c r="I8" i="4"/>
  <c r="H8" i="4"/>
  <c r="J8" i="4" s="1"/>
  <c r="K8" i="4" s="1"/>
  <c r="I26" i="4"/>
  <c r="H26" i="4"/>
  <c r="J26" i="4" s="1"/>
  <c r="K26" i="4" s="1"/>
  <c r="O57" i="4"/>
  <c r="Q57" i="4" s="1"/>
  <c r="W57" i="4"/>
  <c r="Q3" i="4"/>
  <c r="H27" i="4"/>
  <c r="J27" i="4" s="1"/>
  <c r="K27" i="4" s="1"/>
  <c r="I27" i="4"/>
  <c r="H24" i="4"/>
  <c r="J24" i="4" s="1"/>
  <c r="K24" i="4" s="1"/>
  <c r="I24" i="4"/>
  <c r="D61" i="4"/>
  <c r="O60" i="4"/>
  <c r="Q60" i="4" s="1"/>
  <c r="W60" i="4"/>
  <c r="I51" i="4"/>
  <c r="H51" i="4"/>
  <c r="J51" i="4" s="1"/>
  <c r="K51" i="4" s="1"/>
  <c r="I38" i="4"/>
  <c r="H38" i="4"/>
  <c r="J38" i="4" s="1"/>
  <c r="K38" i="4" s="1"/>
  <c r="I35" i="4"/>
  <c r="H35" i="4"/>
  <c r="J35" i="4" s="1"/>
  <c r="K35" i="4" s="1"/>
  <c r="O59" i="4"/>
  <c r="Q59" i="4" s="1"/>
  <c r="W59" i="4"/>
  <c r="H33" i="4"/>
  <c r="J33" i="4" s="1"/>
  <c r="K33" i="4" s="1"/>
  <c r="I33" i="4"/>
  <c r="W31" i="4"/>
  <c r="O31" i="4"/>
  <c r="Q31" i="4" s="1"/>
  <c r="O61" i="4"/>
  <c r="Q61" i="4" s="1"/>
  <c r="W61" i="4"/>
  <c r="O40" i="4"/>
  <c r="Q40" i="4" s="1"/>
  <c r="D41" i="4"/>
  <c r="W40" i="4"/>
  <c r="O49" i="4"/>
  <c r="Q49" i="4" s="1"/>
  <c r="W49" i="4"/>
  <c r="W39" i="4"/>
  <c r="O39" i="4"/>
  <c r="Q39" i="4" s="1"/>
  <c r="I30" i="4"/>
  <c r="H30" i="4"/>
  <c r="J30" i="4" s="1"/>
  <c r="K30" i="4" s="1"/>
  <c r="D33" i="4"/>
  <c r="O32" i="4"/>
  <c r="Q32" i="4" s="1"/>
  <c r="W32" i="4"/>
  <c r="D49" i="4"/>
  <c r="W48" i="4"/>
  <c r="O48" i="4"/>
  <c r="Q48" i="4" s="1"/>
  <c r="I34" i="4"/>
  <c r="H34" i="4"/>
  <c r="J34" i="4" s="1"/>
  <c r="K34" i="4" s="1"/>
  <c r="H2" i="4" l="1"/>
  <c r="J2" i="4" s="1"/>
  <c r="K2" i="4" s="1"/>
  <c r="H65" i="4"/>
  <c r="J65" i="4" s="1"/>
  <c r="K65" i="4" s="1"/>
  <c r="H42" i="4"/>
  <c r="J42" i="4" s="1"/>
  <c r="K42" i="4" s="1"/>
  <c r="H57" i="1"/>
  <c r="H44" i="1"/>
  <c r="H51" i="1"/>
  <c r="H50" i="1"/>
  <c r="H56" i="1"/>
  <c r="H43" i="1"/>
  <c r="I4" i="4"/>
  <c r="H4" i="4"/>
  <c r="J4" i="4" s="1"/>
  <c r="K4" i="4" s="1"/>
  <c r="I20" i="4"/>
  <c r="H20" i="4"/>
  <c r="J20" i="4" s="1"/>
  <c r="K20" i="4" s="1"/>
  <c r="H46" i="1"/>
  <c r="H55" i="1"/>
  <c r="H63" i="4"/>
  <c r="J63" i="4" s="1"/>
  <c r="K63" i="4" s="1"/>
  <c r="I63" i="4"/>
  <c r="H48" i="1"/>
  <c r="E57" i="1"/>
  <c r="E52" i="1"/>
  <c r="H54" i="1"/>
  <c r="H52" i="1"/>
  <c r="H53" i="1"/>
  <c r="H45" i="1"/>
  <c r="E46" i="1"/>
  <c r="H47" i="1"/>
  <c r="H58" i="1"/>
  <c r="H49" i="1"/>
  <c r="E49" i="1"/>
  <c r="E43" i="1"/>
  <c r="E58" i="1"/>
  <c r="J58" i="1" s="1"/>
  <c r="E44" i="1"/>
  <c r="E53" i="1"/>
  <c r="E55" i="1"/>
  <c r="E45" i="1"/>
  <c r="E56" i="1"/>
  <c r="J56" i="1" s="1"/>
  <c r="E51" i="1"/>
  <c r="E47" i="1"/>
  <c r="J47" i="1" s="1"/>
  <c r="E50" i="1"/>
  <c r="J50" i="1" s="1"/>
  <c r="E54" i="1"/>
  <c r="E48" i="1"/>
  <c r="I57" i="4"/>
  <c r="H57" i="4"/>
  <c r="J57" i="4" s="1"/>
  <c r="K57" i="4" s="1"/>
  <c r="I64" i="4"/>
  <c r="H64" i="4"/>
  <c r="J64" i="4" s="1"/>
  <c r="K64" i="4" s="1"/>
  <c r="H56" i="4"/>
  <c r="J56" i="4" s="1"/>
  <c r="K56" i="4" s="1"/>
  <c r="I56" i="4"/>
  <c r="H16" i="4"/>
  <c r="J16" i="4" s="1"/>
  <c r="K16" i="4" s="1"/>
  <c r="I16" i="4"/>
  <c r="H3" i="4"/>
  <c r="J3" i="4" s="1"/>
  <c r="K3" i="4" s="1"/>
  <c r="I3" i="4"/>
  <c r="I12" i="4"/>
  <c r="H12" i="4"/>
  <c r="J12" i="4" s="1"/>
  <c r="K12" i="4" s="1"/>
  <c r="H44" i="4"/>
  <c r="J44" i="4" s="1"/>
  <c r="K44" i="4" s="1"/>
  <c r="I44" i="4"/>
  <c r="I45" i="4"/>
  <c r="H45" i="4"/>
  <c r="J45" i="4" s="1"/>
  <c r="K45" i="4" s="1"/>
  <c r="H43" i="4"/>
  <c r="J43" i="4" s="1"/>
  <c r="K43" i="4" s="1"/>
  <c r="I43" i="4"/>
  <c r="H52" i="4"/>
  <c r="J52" i="4" s="1"/>
  <c r="K52" i="4" s="1"/>
  <c r="I52" i="4"/>
  <c r="H31" i="4"/>
  <c r="J31" i="4" s="1"/>
  <c r="K31" i="4" s="1"/>
  <c r="I31" i="4"/>
  <c r="H60" i="4"/>
  <c r="J60" i="4" s="1"/>
  <c r="K60" i="4" s="1"/>
  <c r="I60" i="4"/>
  <c r="I32" i="4"/>
  <c r="H32" i="4"/>
  <c r="J32" i="4" s="1"/>
  <c r="K32" i="4" s="1"/>
  <c r="I61" i="4"/>
  <c r="H61" i="4"/>
  <c r="J61" i="4" s="1"/>
  <c r="K61" i="4" s="1"/>
  <c r="I59" i="4"/>
  <c r="H59" i="4"/>
  <c r="J59" i="4" s="1"/>
  <c r="K59" i="4" s="1"/>
  <c r="I48" i="4"/>
  <c r="H48" i="4"/>
  <c r="J48" i="4" s="1"/>
  <c r="K48" i="4" s="1"/>
  <c r="H39" i="4"/>
  <c r="J39" i="4" s="1"/>
  <c r="K39" i="4" s="1"/>
  <c r="I39" i="4"/>
  <c r="I49" i="4"/>
  <c r="H49" i="4"/>
  <c r="J49" i="4" s="1"/>
  <c r="K49" i="4" s="1"/>
  <c r="I40" i="4"/>
  <c r="H40" i="4"/>
  <c r="J40" i="4" s="1"/>
  <c r="K40" i="4" s="1"/>
  <c r="J57" i="1" l="1"/>
  <c r="J51" i="1"/>
  <c r="J44" i="1"/>
  <c r="J43" i="1"/>
  <c r="J54" i="1"/>
  <c r="J55" i="1"/>
  <c r="J52" i="1"/>
  <c r="J48" i="1"/>
  <c r="J53" i="1"/>
  <c r="J49" i="1"/>
  <c r="J46" i="1"/>
  <c r="J45" i="1"/>
  <c r="J25" i="1" l="1"/>
  <c r="J35" i="1"/>
  <c r="J30" i="1"/>
  <c r="J26" i="1"/>
  <c r="J37" i="1"/>
  <c r="J24" i="1"/>
  <c r="J28" i="1"/>
  <c r="J38" i="1"/>
  <c r="J34" i="1"/>
  <c r="J33" i="1"/>
  <c r="J39" i="1"/>
  <c r="J31" i="1"/>
  <c r="J36" i="1"/>
  <c r="J29" i="1"/>
  <c r="J27" i="1"/>
  <c r="J32" i="1"/>
</calcChain>
</file>

<file path=xl/sharedStrings.xml><?xml version="1.0" encoding="utf-8"?>
<sst xmlns="http://schemas.openxmlformats.org/spreadsheetml/2006/main" count="588" uniqueCount="280">
  <si>
    <t>236A</t>
  </si>
  <si>
    <t>246A</t>
  </si>
  <si>
    <t>3A45</t>
  </si>
  <si>
    <t>4A68</t>
  </si>
  <si>
    <t>172A</t>
  </si>
  <si>
    <t>1B9A</t>
  </si>
  <si>
    <t>4A57</t>
  </si>
  <si>
    <t>269B</t>
  </si>
  <si>
    <t>135B</t>
  </si>
  <si>
    <t>498A</t>
  </si>
  <si>
    <t>5A6B</t>
  </si>
  <si>
    <t>12A</t>
  </si>
  <si>
    <t>12A</t>
    <phoneticPr fontId="2" type="noConversion"/>
  </si>
  <si>
    <t>12B</t>
  </si>
  <si>
    <t>12B</t>
    <phoneticPr fontId="2" type="noConversion"/>
  </si>
  <si>
    <t>9ABC</t>
  </si>
  <si>
    <t>394A</t>
  </si>
  <si>
    <t>7B8C</t>
  </si>
  <si>
    <t>7C14</t>
  </si>
  <si>
    <t>8B23</t>
  </si>
  <si>
    <t>679B</t>
  </si>
  <si>
    <t>58AC</t>
  </si>
  <si>
    <t>295A</t>
  </si>
  <si>
    <t>1B6C</t>
  </si>
  <si>
    <t>249B</t>
  </si>
  <si>
    <t>68AC</t>
  </si>
  <si>
    <t>172B</t>
  </si>
  <si>
    <t>356A</t>
  </si>
  <si>
    <t>498C</t>
  </si>
  <si>
    <t>1D25</t>
  </si>
  <si>
    <t>374A</t>
  </si>
  <si>
    <t>689B</t>
  </si>
  <si>
    <t>CD13</t>
  </si>
  <si>
    <t>265A</t>
  </si>
  <si>
    <t>478B</t>
  </si>
  <si>
    <t>9C2D</t>
  </si>
  <si>
    <t>15AB</t>
  </si>
  <si>
    <t>3C67</t>
  </si>
  <si>
    <t>489D</t>
  </si>
  <si>
    <t>DE13</t>
  </si>
  <si>
    <t>26CD</t>
  </si>
  <si>
    <t>79AE</t>
  </si>
  <si>
    <t>148B</t>
  </si>
  <si>
    <t>5E6A</t>
  </si>
  <si>
    <t>3C7B</t>
  </si>
  <si>
    <t>2D89</t>
  </si>
  <si>
    <t>3E45</t>
  </si>
  <si>
    <t>AC1D</t>
  </si>
  <si>
    <t>DE1F</t>
  </si>
  <si>
    <t>46AB</t>
  </si>
  <si>
    <t>8D9E</t>
  </si>
  <si>
    <t>4F5C</t>
  </si>
  <si>
    <t>136B</t>
  </si>
  <si>
    <t>278A</t>
  </si>
  <si>
    <t>9C5E</t>
  </si>
  <si>
    <t>36DF</t>
  </si>
  <si>
    <t>1B8C</t>
  </si>
  <si>
    <t>47EF</t>
  </si>
  <si>
    <t>2A9D</t>
  </si>
  <si>
    <t>DEFG</t>
  </si>
  <si>
    <t>9BDF</t>
  </si>
  <si>
    <t>ACEG</t>
  </si>
  <si>
    <t>159D</t>
  </si>
  <si>
    <t>37BF</t>
  </si>
  <si>
    <t>26AE</t>
  </si>
  <si>
    <t>48CG</t>
  </si>
  <si>
    <t>192A</t>
  </si>
  <si>
    <t>5D6E</t>
  </si>
  <si>
    <t>3B4C</t>
  </si>
  <si>
    <t>7F8G</t>
  </si>
  <si>
    <t>1234</t>
  </si>
  <si>
    <t>1325</t>
  </si>
  <si>
    <t>1435</t>
  </si>
  <si>
    <t>1524</t>
  </si>
  <si>
    <t>2345</t>
  </si>
  <si>
    <t>1546</t>
  </si>
  <si>
    <t>2356</t>
  </si>
  <si>
    <t>1425</t>
  </si>
  <si>
    <t>2436</t>
  </si>
  <si>
    <t>1635</t>
  </si>
  <si>
    <t>5617</t>
  </si>
  <si>
    <t>3524</t>
  </si>
  <si>
    <t>1467</t>
  </si>
  <si>
    <t>2357</t>
  </si>
  <si>
    <t>1625</t>
  </si>
  <si>
    <t>4637</t>
  </si>
  <si>
    <t>5678</t>
  </si>
  <si>
    <t>1357</t>
  </si>
  <si>
    <t>2468</t>
  </si>
  <si>
    <t>3748</t>
  </si>
  <si>
    <t>1526</t>
  </si>
  <si>
    <t>1638</t>
  </si>
  <si>
    <t>2547</t>
  </si>
  <si>
    <t>1957</t>
  </si>
  <si>
    <t>2368</t>
  </si>
  <si>
    <t>4938</t>
  </si>
  <si>
    <t>1789</t>
  </si>
  <si>
    <t>3645</t>
  </si>
  <si>
    <t>2479</t>
  </si>
  <si>
    <t>1958</t>
  </si>
  <si>
    <t>2789</t>
  </si>
  <si>
    <t>1379</t>
  </si>
  <si>
    <t>4659</t>
  </si>
  <si>
    <t>1728</t>
  </si>
  <si>
    <t>3947</t>
  </si>
  <si>
    <t>1359</t>
  </si>
  <si>
    <t>2457</t>
  </si>
  <si>
    <t>A</t>
  </si>
  <si>
    <t>A</t>
    <phoneticPr fontId="2" type="noConversion"/>
  </si>
  <si>
    <t>B</t>
  </si>
  <si>
    <t>B</t>
    <phoneticPr fontId="2" type="noConversion"/>
  </si>
  <si>
    <t>C</t>
  </si>
  <si>
    <t>C</t>
    <phoneticPr fontId="2" type="noConversion"/>
  </si>
  <si>
    <t>D</t>
  </si>
  <si>
    <t>D</t>
    <phoneticPr fontId="2" type="noConversion"/>
  </si>
  <si>
    <t>E</t>
  </si>
  <si>
    <t>E</t>
    <phoneticPr fontId="2" type="noConversion"/>
  </si>
  <si>
    <t>F</t>
  </si>
  <si>
    <t>F</t>
    <phoneticPr fontId="2" type="noConversion"/>
  </si>
  <si>
    <t>G</t>
  </si>
  <si>
    <t>G</t>
    <phoneticPr fontId="2" type="noConversion"/>
  </si>
  <si>
    <t>이름</t>
    <phoneticPr fontId="2" type="noConversion"/>
  </si>
  <si>
    <t>승</t>
    <phoneticPr fontId="2" type="noConversion"/>
  </si>
  <si>
    <t>패</t>
    <phoneticPr fontId="2" type="noConversion"/>
  </si>
  <si>
    <t>득점</t>
    <phoneticPr fontId="2" type="noConversion"/>
  </si>
  <si>
    <t>실점</t>
    <phoneticPr fontId="2" type="noConversion"/>
  </si>
  <si>
    <t>순위</t>
    <phoneticPr fontId="2" type="noConversion"/>
  </si>
  <si>
    <t>리그일</t>
    <phoneticPr fontId="2" type="noConversion"/>
  </si>
  <si>
    <t>참석인원</t>
    <phoneticPr fontId="2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</si>
  <si>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</si>
  <si>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</si>
  <si>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</si>
  <si>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</si>
  <si>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</si>
  <si>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</si>
  <si>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</si>
  <si>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</si>
  <si>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</si>
  <si>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페어</t>
    <phoneticPr fontId="2" type="noConversion"/>
  </si>
  <si>
    <t>상대1</t>
    <phoneticPr fontId="2" type="noConversion"/>
  </si>
  <si>
    <t>상대2</t>
    <phoneticPr fontId="2" type="noConversion"/>
  </si>
  <si>
    <t>ROUND</t>
    <phoneticPr fontId="2" type="noConversion"/>
  </si>
  <si>
    <t>적용대진표</t>
    <phoneticPr fontId="2" type="noConversion"/>
  </si>
  <si>
    <t>MATCH1</t>
    <phoneticPr fontId="2" type="noConversion"/>
  </si>
  <si>
    <t>MATCH2</t>
    <phoneticPr fontId="2" type="noConversion"/>
  </si>
  <si>
    <t>INDEX</t>
    <phoneticPr fontId="2" type="noConversion"/>
  </si>
  <si>
    <t>일자</t>
    <phoneticPr fontId="2" type="noConversion"/>
  </si>
  <si>
    <t>요일</t>
    <phoneticPr fontId="2" type="noConversion"/>
  </si>
  <si>
    <t>10</t>
  </si>
  <si>
    <t>11</t>
  </si>
  <si>
    <t>13</t>
  </si>
  <si>
    <t>14</t>
  </si>
  <si>
    <t>15</t>
  </si>
  <si>
    <t>16</t>
  </si>
  <si>
    <t>→참석인원</t>
    <phoneticPr fontId="2" type="noConversion"/>
  </si>
  <si>
    <t>순번</t>
    <phoneticPr fontId="2" type="noConversion"/>
  </si>
  <si>
    <t>당사자</t>
    <phoneticPr fontId="2" type="noConversion"/>
  </si>
  <si>
    <t>대타 변경전</t>
    <phoneticPr fontId="2" type="noConversion"/>
  </si>
  <si>
    <t>대타 변경후</t>
    <phoneticPr fontId="2" type="noConversion"/>
  </si>
  <si>
    <t>편성</t>
    <phoneticPr fontId="2" type="noConversion"/>
  </si>
  <si>
    <t>정종원</t>
  </si>
  <si>
    <t>김종혁</t>
  </si>
  <si>
    <t>이용수</t>
  </si>
  <si>
    <t>정현돈</t>
  </si>
  <si>
    <t>황봉연</t>
  </si>
  <si>
    <t>한상현</t>
  </si>
  <si>
    <t>주동현</t>
  </si>
  <si>
    <t>송송암</t>
  </si>
  <si>
    <t>박종철</t>
  </si>
  <si>
    <t>이동주</t>
  </si>
  <si>
    <t>고봉현</t>
  </si>
  <si>
    <t>신진남</t>
  </si>
  <si>
    <t>이서현</t>
  </si>
  <si>
    <t>조진태</t>
  </si>
  <si>
    <t>박현덕</t>
  </si>
  <si>
    <t>서진호</t>
  </si>
  <si>
    <t>하헌</t>
  </si>
  <si>
    <t>이지웅</t>
  </si>
  <si>
    <t>박재훈</t>
  </si>
  <si>
    <t>김병식</t>
  </si>
  <si>
    <t>이정학</t>
  </si>
  <si>
    <t>김우영</t>
  </si>
  <si>
    <t>김성기</t>
  </si>
  <si>
    <t>안태영</t>
  </si>
  <si>
    <t>이해찬</t>
  </si>
  <si>
    <t>정정태</t>
  </si>
  <si>
    <t>김용억</t>
  </si>
  <si>
    <t>김영훈</t>
  </si>
  <si>
    <t>안병배</t>
  </si>
  <si>
    <t>오재행</t>
  </si>
  <si>
    <t>양승훈</t>
  </si>
  <si>
    <t>김정길</t>
  </si>
  <si>
    <t>황호규</t>
  </si>
  <si>
    <t>최종석</t>
  </si>
  <si>
    <t>배정관</t>
  </si>
  <si>
    <t>전유완</t>
  </si>
  <si>
    <t>김성수</t>
  </si>
  <si>
    <t>민재기</t>
  </si>
  <si>
    <t>김일태</t>
  </si>
  <si>
    <t>이태경</t>
  </si>
  <si>
    <t>박진우</t>
  </si>
  <si>
    <t>손기종</t>
  </si>
  <si>
    <t>김세중</t>
  </si>
  <si>
    <t>이주현</t>
  </si>
  <si>
    <t>장우혁</t>
  </si>
  <si>
    <t>김상수</t>
  </si>
  <si>
    <t>김선태</t>
  </si>
  <si>
    <t>김인철</t>
  </si>
  <si>
    <t>이재일</t>
  </si>
  <si>
    <t>하재병</t>
  </si>
  <si>
    <t>김인선</t>
  </si>
  <si>
    <t>최성호</t>
  </si>
  <si>
    <t>이근희</t>
  </si>
  <si>
    <t>이은풍</t>
  </si>
  <si>
    <t>류기일</t>
  </si>
  <si>
    <t>김종성</t>
  </si>
  <si>
    <t>곽재호</t>
  </si>
  <si>
    <t>김의곤</t>
  </si>
  <si>
    <t>박권규</t>
  </si>
  <si>
    <t>임기영</t>
  </si>
  <si>
    <t>이형복</t>
    <phoneticPr fontId="2" type="noConversion"/>
  </si>
  <si>
    <t>권혁</t>
    <phoneticPr fontId="2" type="noConversion"/>
  </si>
  <si>
    <t>선수1</t>
    <phoneticPr fontId="2" type="noConversion"/>
  </si>
  <si>
    <t>선수2</t>
    <phoneticPr fontId="2" type="noConversion"/>
  </si>
  <si>
    <t>선수3</t>
    <phoneticPr fontId="2" type="noConversion"/>
  </si>
  <si>
    <t>선수4</t>
    <phoneticPr fontId="2" type="noConversion"/>
  </si>
  <si>
    <t>:</t>
  </si>
  <si>
    <t>:</t>
    <phoneticPr fontId="2" type="noConversion"/>
  </si>
  <si>
    <t>score</t>
    <phoneticPr fontId="2" type="noConversion"/>
  </si>
  <si>
    <t>득실</t>
    <phoneticPr fontId="2" type="noConversion"/>
  </si>
  <si>
    <t>1968-01-01</t>
  </si>
  <si>
    <t>1966-01-01</t>
  </si>
  <si>
    <t>1983-01-01</t>
  </si>
  <si>
    <t>1975-01-01</t>
  </si>
  <si>
    <t>1965-01-01</t>
  </si>
  <si>
    <t>1973-01-01</t>
  </si>
  <si>
    <t>1969-01-01</t>
  </si>
  <si>
    <t>1972-01-01</t>
  </si>
  <si>
    <t>1961-01-01</t>
  </si>
  <si>
    <t>1977-01-01</t>
  </si>
  <si>
    <t>1960-01-01</t>
  </si>
  <si>
    <t>1967-01-01</t>
  </si>
  <si>
    <t>1962-01-01</t>
  </si>
  <si>
    <t>1979-01-01</t>
  </si>
  <si>
    <t>1964-01-01</t>
  </si>
  <si>
    <t>1976-01-01</t>
  </si>
  <si>
    <t>1971-01-01</t>
  </si>
  <si>
    <t>1974-01-01</t>
  </si>
  <si>
    <t>1980-01-01</t>
  </si>
  <si>
    <t>1984-01-01</t>
  </si>
  <si>
    <t>1981-01-01</t>
  </si>
  <si>
    <t>1991-01-01</t>
  </si>
  <si>
    <t>1970-01-01</t>
  </si>
  <si>
    <t>1992-01-01</t>
  </si>
  <si>
    <t>1958-01-01</t>
  </si>
  <si>
    <t>1982-01-01</t>
  </si>
  <si>
    <t>황색부분은 게스트 이름 입력하는 부분</t>
    <phoneticPr fontId="2" type="noConversion"/>
  </si>
  <si>
    <r>
      <t xml:space="preserve">한울타리  </t>
    </r>
    <r>
      <rPr>
        <b/>
        <sz val="18"/>
        <color rgb="FF0000FF"/>
        <rFont val="맑은 고딕"/>
        <family val="3"/>
        <charset val="129"/>
        <scheme val="minor"/>
      </rPr>
      <t>주말리그</t>
    </r>
    <r>
      <rPr>
        <b/>
        <sz val="18"/>
        <color theme="1"/>
        <rFont val="맑은 고딕"/>
        <family val="3"/>
        <charset val="129"/>
        <scheme val="minor"/>
      </rPr>
      <t xml:space="preserve">  </t>
    </r>
    <r>
      <rPr>
        <b/>
        <sz val="18"/>
        <color rgb="FFFF0000"/>
        <rFont val="맑은 고딕"/>
        <family val="3"/>
        <charset val="129"/>
        <scheme val="minor"/>
      </rPr>
      <t>결과</t>
    </r>
    <phoneticPr fontId="2" type="noConversion"/>
  </si>
  <si>
    <t>Copyrightⓒ. Hanultary All Rights Reserved, but you can use it freely</t>
    <phoneticPr fontId="2" type="noConversion"/>
  </si>
  <si>
    <t>색칠한 부분만 입력하세요</t>
    <phoneticPr fontId="2" type="noConversion"/>
  </si>
  <si>
    <t>no</t>
    <phoneticPr fontId="2" type="noConversion"/>
  </si>
  <si>
    <t>Special Thanks to [ D.J.Lee ]</t>
    <phoneticPr fontId="2" type="noConversion"/>
  </si>
  <si>
    <t>◀참석인원</t>
    <phoneticPr fontId="2" type="noConversion"/>
  </si>
  <si>
    <t>original  Ver. since 2009/edit 2022-02-10 [ H.D.Park ]</t>
    <phoneticPr fontId="2" type="noConversion"/>
  </si>
  <si>
    <t>대타 강제입력 가능토록 개선(해당대타 자리에서 콤보박스 눌러서 대타선수 선택 가능)</t>
    <phoneticPr fontId="2" type="noConversion"/>
  </si>
  <si>
    <t>시드배정자 표기</t>
    <phoneticPr fontId="2" type="noConversion"/>
  </si>
  <si>
    <t>시드와 순번 위치 전환</t>
    <phoneticPr fontId="2" type="noConversion"/>
  </si>
  <si>
    <t>경기기록 입력 시 경기편성표가 황색으로 표시되도록 개선</t>
    <phoneticPr fontId="2" type="noConversion"/>
  </si>
  <si>
    <t>득점, 실점 및 득실 숨기기</t>
    <phoneticPr fontId="2" type="noConversion"/>
  </si>
  <si>
    <t>경기순번(1234,5678…) 숨기기</t>
    <phoneticPr fontId="2" type="noConversion"/>
  </si>
  <si>
    <t>column width reduce</t>
    <phoneticPr fontId="2" type="noConversion"/>
  </si>
  <si>
    <t>전체 순위 오류 수정 (승리, 승점, 득실에 대한 가중치를 더 크게 설정)</t>
    <phoneticPr fontId="2" type="noConversion"/>
  </si>
  <si>
    <t>패</t>
    <phoneticPr fontId="2" type="noConversion"/>
  </si>
  <si>
    <t>승</t>
    <phoneticPr fontId="2" type="noConversion"/>
  </si>
  <si>
    <t>count</t>
    <phoneticPr fontId="2" type="noConversion"/>
  </si>
  <si>
    <t>S</t>
    <phoneticPr fontId="2" type="noConversion"/>
  </si>
  <si>
    <t>승패 기록 개선(입력된 기준의 진행된 경기까지만 승패가 나오도록 개선)</t>
    <phoneticPr fontId="2" type="noConversion"/>
  </si>
  <si>
    <t>"패" 및 "득실차" 보이도록 변경</t>
    <phoneticPr fontId="2" type="noConversion"/>
  </si>
  <si>
    <t>automatical Ver. since 2023-01-01/edit 2023-01-14 [ J.H.Kim ]</t>
    <phoneticPr fontId="2" type="noConversion"/>
  </si>
  <si>
    <t>[변경 및 수정 등 개선작업 history]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</si>
</sst>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_ ;[Red]\-0\ "/>
    <numFmt numFmtId="178" formatCode="[Blue]\+#,##0;[Red]\-#,##0"/>
    <numFmt numFmtId="179" formatCode="0_ "/>
    <numFmt numFmtId="180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7"/>
      <name val="맑은 고딕"/>
      <family val="2"/>
      <charset val="129"/>
      <scheme val="minor"/>
    </font>
    <font>
      <sz val="11"/>
      <color theme="7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8"/>
      <name val="굴림체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8"/>
      <color rgb="FF0000FF"/>
      <name val="맑은 고딕"/>
      <family val="3"/>
      <charset val="129"/>
      <scheme val="minor"/>
    </font>
    <font>
      <b/>
      <sz val="18"/>
      <color rgb="FFFF0000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/>
      <top style="dotted">
        <color theme="4"/>
      </top>
      <bottom style="dotted">
        <color theme="4"/>
      </bottom>
      <diagonal/>
    </border>
    <border>
      <left/>
      <right/>
      <top style="dotted">
        <color theme="4"/>
      </top>
      <bottom style="dotted">
        <color theme="4"/>
      </bottom>
      <diagonal/>
    </border>
    <border>
      <left/>
      <right style="thin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 style="thick">
        <color theme="4"/>
      </right>
      <top/>
      <bottom style="dotted">
        <color theme="4"/>
      </bottom>
      <diagonal/>
    </border>
    <border>
      <left style="thin">
        <color theme="4"/>
      </left>
      <right style="thick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 style="thick">
        <color theme="4"/>
      </right>
      <top style="dotted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tted">
        <color theme="4"/>
      </bottom>
      <diagonal/>
    </border>
    <border>
      <left style="thin">
        <color theme="4"/>
      </left>
      <right style="thin">
        <color theme="4"/>
      </right>
      <top style="dotted">
        <color theme="4"/>
      </top>
      <bottom style="thin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 style="dotted">
        <color theme="4"/>
      </top>
      <bottom style="dotted">
        <color theme="4"/>
      </bottom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/>
      <bottom style="dotted">
        <color theme="4"/>
      </bottom>
      <diagonal/>
    </border>
    <border>
      <left/>
      <right style="thin">
        <color theme="4"/>
      </right>
      <top style="dotted">
        <color theme="4"/>
      </top>
      <bottom style="thin">
        <color theme="4"/>
      </bottom>
      <diagonal/>
    </border>
    <border>
      <left/>
      <right style="thin">
        <color theme="4"/>
      </right>
      <top style="dotted">
        <color theme="4"/>
      </top>
      <bottom/>
      <diagonal/>
    </border>
    <border>
      <left/>
      <right style="thin">
        <color theme="4"/>
      </right>
      <top style="thin">
        <color theme="4"/>
      </top>
      <bottom style="dotted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">
    <xf numFmtId="0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5" xfId="0" applyNumberFormat="1" applyBorder="1">
      <alignment vertical="center"/>
    </xf>
    <xf numFmtId="177" fontId="0" fillId="0" borderId="2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0" borderId="11" xfId="0" applyNumberForma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3" fillId="2" borderId="0" xfId="0" applyFont="1" applyFill="1" applyAlignment="1">
      <alignment horizontal="center" vertical="center" shrinkToFit="1"/>
    </xf>
    <xf numFmtId="0" fontId="0" fillId="3" borderId="0" xfId="0" applyFill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distributed" vertical="center"/>
    </xf>
    <xf numFmtId="0" fontId="0" fillId="0" borderId="9" xfId="0" applyBorder="1" applyAlignment="1">
      <alignment horizontal="distributed" vertical="center"/>
    </xf>
    <xf numFmtId="0" fontId="0" fillId="0" borderId="17" xfId="0" applyBorder="1" applyAlignment="1">
      <alignment horizontal="distributed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7" xfId="0" applyFont="1" applyFill="1" applyBorder="1" applyAlignment="1">
      <alignment horizontal="centerContinuous" vertical="center"/>
    </xf>
    <xf numFmtId="176" fontId="3" fillId="2" borderId="2" xfId="0" applyNumberFormat="1" applyFont="1" applyFill="1" applyBorder="1" applyAlignment="1">
      <alignment horizontal="centerContinuous" vertical="center"/>
    </xf>
    <xf numFmtId="176" fontId="3" fillId="2" borderId="3" xfId="0" applyNumberFormat="1" applyFont="1" applyFill="1" applyBorder="1" applyAlignment="1">
      <alignment horizontal="centerContinuous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4" borderId="10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176" fontId="0" fillId="4" borderId="3" xfId="0" applyNumberFormat="1" applyFill="1" applyBorder="1" applyAlignment="1">
      <alignment horizontal="center" vertical="center"/>
    </xf>
    <xf numFmtId="176" fontId="0" fillId="4" borderId="12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2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quotePrefix="1">
      <alignment vertical="center"/>
    </xf>
    <xf numFmtId="0" fontId="0" fillId="5" borderId="0" xfId="0" applyFill="1">
      <alignment vertical="center"/>
    </xf>
    <xf numFmtId="178" fontId="0" fillId="0" borderId="5" xfId="0" applyNumberFormat="1" applyBorder="1" applyAlignment="1">
      <alignment horizontal="center" vertical="center"/>
    </xf>
    <xf numFmtId="179" fontId="0" fillId="4" borderId="18" xfId="0" applyNumberFormat="1" applyFill="1" applyBorder="1" applyAlignment="1">
      <alignment horizontal="center" vertical="center"/>
    </xf>
    <xf numFmtId="179" fontId="0" fillId="4" borderId="19" xfId="0" applyNumberFormat="1" applyFill="1" applyBorder="1" applyAlignment="1">
      <alignment horizontal="center" vertical="center"/>
    </xf>
    <xf numFmtId="179" fontId="0" fillId="4" borderId="20" xfId="0" applyNumberFormat="1" applyFill="1" applyBorder="1" applyAlignment="1">
      <alignment horizontal="center" vertical="center"/>
    </xf>
    <xf numFmtId="176" fontId="7" fillId="0" borderId="23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4" xfId="0" applyBorder="1" applyAlignment="1">
      <alignment horizontal="distributed" vertical="center"/>
    </xf>
    <xf numFmtId="0" fontId="0" fillId="0" borderId="25" xfId="0" applyBorder="1" applyAlignment="1">
      <alignment horizontal="distributed" vertical="center"/>
    </xf>
    <xf numFmtId="0" fontId="11" fillId="0" borderId="0" xfId="0" applyFont="1" applyAlignment="1">
      <alignment horizontal="right" vertical="center"/>
    </xf>
    <xf numFmtId="176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0" fillId="4" borderId="0" xfId="0" applyFill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26" xfId="0" applyBorder="1" applyAlignment="1">
      <alignment horizontal="distributed" vertical="center"/>
    </xf>
    <xf numFmtId="0" fontId="0" fillId="0" borderId="27" xfId="0" applyBorder="1" applyAlignment="1">
      <alignment horizontal="distributed" vertical="center"/>
    </xf>
    <xf numFmtId="176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49" fontId="0" fillId="4" borderId="0" xfId="0" applyNumberForma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 shrinkToFit="1"/>
    </xf>
    <xf numFmtId="180" fontId="0" fillId="0" borderId="0" xfId="0" applyNumberFormat="1">
      <alignment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0" fillId="0" borderId="22" xfId="0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3" xfId="0" applyBorder="1" applyAlignment="1">
      <alignment horizontal="distributed" vertical="center"/>
    </xf>
    <xf numFmtId="0" fontId="0" fillId="0" borderId="6" xfId="0" applyBorder="1" applyAlignment="1">
      <alignment horizontal="distributed" vertical="center"/>
    </xf>
    <xf numFmtId="0" fontId="17" fillId="0" borderId="0" xfId="3">
      <alignment vertical="center"/>
    </xf>
    <xf numFmtId="176" fontId="0" fillId="4" borderId="0" xfId="0" applyNumberFormat="1" applyFill="1" applyAlignment="1">
      <alignment horizontal="center" vertical="center"/>
    </xf>
    <xf numFmtId="0" fontId="6" fillId="0" borderId="0" xfId="0" applyFont="1" applyAlignment="1">
      <alignment horizontal="distributed" vertical="center" indent="10"/>
    </xf>
    <xf numFmtId="14" fontId="0" fillId="4" borderId="0" xfId="0" applyNumberFormat="1" applyFill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18" fillId="0" borderId="0" xfId="0" applyFont="1">
      <alignment vertical="center"/>
    </xf>
  </cellXfs>
  <cellStyles count="4">
    <cellStyle name="표준" xfId="0" builtinId="0"/>
    <cellStyle name="표준 2" xfId="2" xr:uid="{1CD94433-9F44-4B82-94A4-A3C05493C60E}"/>
    <cellStyle name="표준 5_02.회원 현황 및 회비 납부현황" xfId="1" xr:uid="{6B1C6EB9-AB4A-484D-8C88-D60B991FE197}"/>
    <cellStyle name="하이퍼링크" xfId="3" builtinId="8"/>
  </cellStyles>
  <dxfs count="3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DAEF2-B3D5-4D28-850D-7C472ED36B8A}">
  <sheetPr>
    <pageSetUpPr fitToPage="1"/>
  </sheetPr>
  <dimension ref="A1:AD87"/>
  <sheetViews>
    <sheetView showGridLines="0" showRowColHeaders="0" tabSelected="1" topLeftCell="B1" workbookViewId="0">
      <selection activeCell="AC25" sqref="AC25"/>
    </sheetView>
  </sheetViews>
  <sheetFormatPr defaultRowHeight="16.5" x14ac:dyDescent="0.3"/>
  <cols>
    <col min="1" max="1" width="0" hidden="1" customWidth="1"/>
    <col min="2" max="2" width="3.125" customWidth="1"/>
    <col min="3" max="3" width="5.5" bestFit="1" customWidth="1"/>
    <col min="4" max="4" width="7.625" customWidth="1"/>
    <col min="5" max="5" width="5.5" bestFit="1" customWidth="1"/>
    <col min="6" max="6" width="5.5" customWidth="1"/>
    <col min="7" max="8" width="6.375" hidden="1" customWidth="1"/>
    <col min="9" max="9" width="5.875" bestFit="1" customWidth="1"/>
    <col min="10" max="10" width="6.125" bestFit="1" customWidth="1"/>
    <col min="11" max="12" width="7.125" customWidth="1"/>
    <col min="13" max="13" width="5.25" customWidth="1"/>
    <col min="14" max="14" width="4.125" customWidth="1"/>
    <col min="15" max="15" width="5.25" customWidth="1"/>
    <col min="16" max="17" width="7.125" customWidth="1"/>
    <col min="18" max="26" width="0" hidden="1" customWidth="1"/>
    <col min="27" max="27" width="2.5" hidden="1" customWidth="1"/>
    <col min="28" max="28" width="0" hidden="1" customWidth="1"/>
  </cols>
  <sheetData>
    <row r="1" spans="1:30" ht="37.5" customHeight="1" x14ac:dyDescent="0.3">
      <c r="A1" s="101" t="s">
        <v>257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AD1" s="99"/>
    </row>
    <row r="2" spans="1:30" x14ac:dyDescent="0.3">
      <c r="A2" t="s">
        <v>127</v>
      </c>
      <c r="B2" s="102">
        <v>44940</v>
      </c>
      <c r="C2" s="102"/>
      <c r="D2" s="102"/>
      <c r="Q2" s="70" t="s">
        <v>263</v>
      </c>
    </row>
    <row r="3" spans="1:30" x14ac:dyDescent="0.3">
      <c r="A3" t="s">
        <v>128</v>
      </c>
      <c r="B3" s="100" t="s">
        <v>133</v>
      </c>
      <c r="C3" s="100"/>
      <c r="D3" t="s">
        <v>262</v>
      </c>
      <c r="Q3" s="72" t="s">
        <v>278</v>
      </c>
    </row>
    <row r="4" spans="1:30" x14ac:dyDescent="0.3">
      <c r="E4" s="2"/>
      <c r="F4" s="2"/>
      <c r="Q4" s="72" t="s">
        <v>261</v>
      </c>
    </row>
    <row r="5" spans="1:30" x14ac:dyDescent="0.3">
      <c r="E5" s="2"/>
      <c r="F5" s="2"/>
      <c r="Q5" s="71" t="s">
        <v>258</v>
      </c>
    </row>
    <row r="6" spans="1:30" s="1" customFormat="1" hidden="1" x14ac:dyDescent="0.3">
      <c r="B6" s="22" t="s">
        <v>133</v>
      </c>
      <c r="C6" s="22" t="s">
        <v>134</v>
      </c>
      <c r="D6" s="22" t="s">
        <v>135</v>
      </c>
      <c r="E6" s="22" t="s">
        <v>136</v>
      </c>
      <c r="F6" s="22"/>
      <c r="G6" s="22" t="s">
        <v>137</v>
      </c>
      <c r="H6" s="22" t="s">
        <v>148</v>
      </c>
      <c r="I6" s="22" t="s">
        <v>149</v>
      </c>
      <c r="J6" s="22" t="s">
        <v>11</v>
      </c>
      <c r="K6" s="23" t="s">
        <v>13</v>
      </c>
      <c r="L6" s="23" t="s">
        <v>150</v>
      </c>
      <c r="M6" s="23" t="s">
        <v>151</v>
      </c>
      <c r="N6" s="23" t="s">
        <v>152</v>
      </c>
      <c r="O6" s="23" t="s">
        <v>153</v>
      </c>
    </row>
    <row r="7" spans="1:30" s="2" customFormat="1" hidden="1" x14ac:dyDescent="0.3">
      <c r="A7" s="5">
        <v>1</v>
      </c>
      <c r="B7" s="7" t="s">
        <v>70</v>
      </c>
      <c r="C7" s="7" t="s">
        <v>70</v>
      </c>
      <c r="D7" s="7" t="s">
        <v>70</v>
      </c>
      <c r="E7" s="7" t="s">
        <v>70</v>
      </c>
      <c r="F7" s="7"/>
      <c r="G7" s="7" t="s">
        <v>70</v>
      </c>
      <c r="H7" s="7" t="s">
        <v>70</v>
      </c>
      <c r="I7" s="7" t="s">
        <v>70</v>
      </c>
      <c r="J7" s="7" t="s">
        <v>70</v>
      </c>
      <c r="K7" s="7" t="s">
        <v>70</v>
      </c>
      <c r="L7" s="7" t="s">
        <v>70</v>
      </c>
      <c r="M7" s="7" t="s">
        <v>70</v>
      </c>
      <c r="N7" s="7" t="s">
        <v>70</v>
      </c>
      <c r="O7" s="7" t="s">
        <v>70</v>
      </c>
    </row>
    <row r="8" spans="1:30" s="2" customFormat="1" hidden="1" x14ac:dyDescent="0.3">
      <c r="A8" s="5">
        <v>2</v>
      </c>
      <c r="B8" s="7" t="s">
        <v>71</v>
      </c>
      <c r="C8" s="7" t="s">
        <v>75</v>
      </c>
      <c r="D8" s="7" t="s">
        <v>80</v>
      </c>
      <c r="E8" s="7" t="s">
        <v>86</v>
      </c>
      <c r="F8" s="7"/>
      <c r="G8" s="7" t="s">
        <v>86</v>
      </c>
      <c r="H8" s="7" t="s">
        <v>86</v>
      </c>
      <c r="I8" s="7" t="s">
        <v>86</v>
      </c>
      <c r="J8" s="7" t="s">
        <v>86</v>
      </c>
      <c r="K8" s="7" t="s">
        <v>86</v>
      </c>
      <c r="L8" s="7" t="s">
        <v>86</v>
      </c>
      <c r="M8" s="7" t="s">
        <v>86</v>
      </c>
      <c r="N8" s="7" t="s">
        <v>86</v>
      </c>
      <c r="O8" s="7" t="s">
        <v>86</v>
      </c>
    </row>
    <row r="9" spans="1:30" s="2" customFormat="1" hidden="1" x14ac:dyDescent="0.3">
      <c r="A9" s="5">
        <v>3</v>
      </c>
      <c r="B9" s="21" t="s">
        <v>72</v>
      </c>
      <c r="C9" s="21" t="s">
        <v>76</v>
      </c>
      <c r="D9" s="21" t="s">
        <v>81</v>
      </c>
      <c r="E9" s="21" t="s">
        <v>87</v>
      </c>
      <c r="F9" s="21"/>
      <c r="G9" s="21" t="s">
        <v>93</v>
      </c>
      <c r="H9" s="21" t="s">
        <v>0</v>
      </c>
      <c r="I9" s="21" t="s">
        <v>5</v>
      </c>
      <c r="J9" s="21" t="s">
        <v>15</v>
      </c>
      <c r="K9" s="21" t="s">
        <v>15</v>
      </c>
      <c r="L9" s="21" t="s">
        <v>15</v>
      </c>
      <c r="M9" s="21" t="s">
        <v>15</v>
      </c>
      <c r="N9" s="21" t="s">
        <v>15</v>
      </c>
      <c r="O9" s="21" t="s">
        <v>15</v>
      </c>
    </row>
    <row r="10" spans="1:30" s="2" customFormat="1" hidden="1" x14ac:dyDescent="0.3">
      <c r="A10" s="5">
        <v>4</v>
      </c>
      <c r="B10" s="21" t="s">
        <v>73</v>
      </c>
      <c r="C10" s="21" t="s">
        <v>77</v>
      </c>
      <c r="D10" s="21" t="s">
        <v>82</v>
      </c>
      <c r="E10" s="21" t="s">
        <v>88</v>
      </c>
      <c r="F10" s="21"/>
      <c r="G10" s="21" t="s">
        <v>94</v>
      </c>
      <c r="H10" s="21" t="s">
        <v>99</v>
      </c>
      <c r="I10" s="21" t="s">
        <v>94</v>
      </c>
      <c r="J10" s="21" t="s">
        <v>90</v>
      </c>
      <c r="K10" s="21" t="s">
        <v>89</v>
      </c>
      <c r="L10" s="21" t="s">
        <v>29</v>
      </c>
      <c r="M10" s="21" t="s">
        <v>39</v>
      </c>
      <c r="N10" s="21" t="s">
        <v>48</v>
      </c>
      <c r="O10" s="21" t="s">
        <v>59</v>
      </c>
    </row>
    <row r="11" spans="1:30" s="2" customFormat="1" hidden="1" x14ac:dyDescent="0.3">
      <c r="A11" s="5">
        <v>5</v>
      </c>
      <c r="B11" s="7" t="s">
        <v>74</v>
      </c>
      <c r="C11" s="7" t="s">
        <v>78</v>
      </c>
      <c r="D11" s="7" t="s">
        <v>83</v>
      </c>
      <c r="E11" s="7" t="s">
        <v>89</v>
      </c>
      <c r="F11" s="7"/>
      <c r="G11" s="7" t="s">
        <v>95</v>
      </c>
      <c r="H11" s="7" t="s">
        <v>2</v>
      </c>
      <c r="I11" s="7" t="s">
        <v>6</v>
      </c>
      <c r="J11" s="7" t="s">
        <v>16</v>
      </c>
      <c r="K11" s="7" t="s">
        <v>22</v>
      </c>
      <c r="L11" s="7" t="s">
        <v>30</v>
      </c>
      <c r="M11" s="7" t="s">
        <v>106</v>
      </c>
      <c r="N11" s="7" t="s">
        <v>83</v>
      </c>
      <c r="O11" s="7" t="s">
        <v>87</v>
      </c>
    </row>
    <row r="12" spans="1:30" s="2" customFormat="1" hidden="1" x14ac:dyDescent="0.3">
      <c r="A12" s="5">
        <v>6</v>
      </c>
      <c r="C12" s="7" t="s">
        <v>79</v>
      </c>
      <c r="D12" s="7" t="s">
        <v>84</v>
      </c>
      <c r="E12" s="7" t="s">
        <v>90</v>
      </c>
      <c r="F12" s="7"/>
      <c r="G12" s="7" t="s">
        <v>90</v>
      </c>
      <c r="H12" s="7" t="s">
        <v>100</v>
      </c>
      <c r="I12" s="7" t="s">
        <v>7</v>
      </c>
      <c r="J12" s="7" t="s">
        <v>17</v>
      </c>
      <c r="K12" s="7" t="s">
        <v>23</v>
      </c>
      <c r="L12" s="7" t="s">
        <v>31</v>
      </c>
      <c r="M12" s="7" t="s">
        <v>31</v>
      </c>
      <c r="N12" s="7" t="s">
        <v>49</v>
      </c>
      <c r="O12" s="7" t="s">
        <v>88</v>
      </c>
    </row>
    <row r="13" spans="1:30" s="2" customFormat="1" hidden="1" x14ac:dyDescent="0.3">
      <c r="A13" s="5">
        <v>7</v>
      </c>
      <c r="D13" s="21" t="s">
        <v>85</v>
      </c>
      <c r="E13" s="21" t="s">
        <v>91</v>
      </c>
      <c r="F13" s="21"/>
      <c r="G13" s="21" t="s">
        <v>96</v>
      </c>
      <c r="H13" s="21" t="s">
        <v>3</v>
      </c>
      <c r="I13" s="21" t="s">
        <v>8</v>
      </c>
      <c r="J13" s="21" t="s">
        <v>105</v>
      </c>
      <c r="K13" s="21" t="s">
        <v>87</v>
      </c>
      <c r="L13" s="21" t="s">
        <v>32</v>
      </c>
      <c r="M13" s="21" t="s">
        <v>40</v>
      </c>
      <c r="N13" s="21" t="s">
        <v>50</v>
      </c>
      <c r="O13" s="21" t="s">
        <v>60</v>
      </c>
    </row>
    <row r="14" spans="1:30" s="2" customFormat="1" hidden="1" x14ac:dyDescent="0.3">
      <c r="A14" s="5">
        <v>8</v>
      </c>
      <c r="E14" s="21" t="s">
        <v>92</v>
      </c>
      <c r="F14" s="21"/>
      <c r="G14" s="21" t="s">
        <v>97</v>
      </c>
      <c r="H14" s="21" t="s">
        <v>101</v>
      </c>
      <c r="I14" s="21" t="s">
        <v>9</v>
      </c>
      <c r="J14" s="21" t="s">
        <v>1</v>
      </c>
      <c r="K14" s="21" t="s">
        <v>24</v>
      </c>
      <c r="L14" s="21" t="s">
        <v>33</v>
      </c>
      <c r="M14" s="21" t="s">
        <v>41</v>
      </c>
      <c r="N14" s="21" t="s">
        <v>51</v>
      </c>
      <c r="O14" s="21" t="s">
        <v>61</v>
      </c>
    </row>
    <row r="15" spans="1:30" s="2" customFormat="1" hidden="1" x14ac:dyDescent="0.3">
      <c r="A15" s="5">
        <v>9</v>
      </c>
      <c r="G15" s="7" t="s">
        <v>98</v>
      </c>
      <c r="H15" s="7" t="s">
        <v>102</v>
      </c>
      <c r="I15" s="7" t="s">
        <v>103</v>
      </c>
      <c r="J15" s="7" t="s">
        <v>18</v>
      </c>
      <c r="K15" s="7" t="s">
        <v>25</v>
      </c>
      <c r="L15" s="7" t="s">
        <v>34</v>
      </c>
      <c r="M15" s="7" t="s">
        <v>42</v>
      </c>
      <c r="N15" s="7" t="s">
        <v>52</v>
      </c>
      <c r="O15" s="7" t="s">
        <v>62</v>
      </c>
    </row>
    <row r="16" spans="1:30" s="2" customFormat="1" hidden="1" x14ac:dyDescent="0.3">
      <c r="A16" s="5" t="s">
        <v>108</v>
      </c>
      <c r="H16" s="7" t="s">
        <v>4</v>
      </c>
      <c r="I16" s="7" t="s">
        <v>10</v>
      </c>
      <c r="J16" s="7" t="s">
        <v>19</v>
      </c>
      <c r="K16" s="7" t="s">
        <v>26</v>
      </c>
      <c r="L16" s="7" t="s">
        <v>35</v>
      </c>
      <c r="M16" s="7" t="s">
        <v>43</v>
      </c>
      <c r="N16" s="7" t="s">
        <v>53</v>
      </c>
      <c r="O16" s="7" t="s">
        <v>63</v>
      </c>
    </row>
    <row r="17" spans="1:27" s="2" customFormat="1" hidden="1" x14ac:dyDescent="0.3">
      <c r="A17" s="6" t="s">
        <v>110</v>
      </c>
      <c r="I17" s="21" t="s">
        <v>104</v>
      </c>
      <c r="J17" s="21" t="s">
        <v>20</v>
      </c>
      <c r="K17" s="21" t="s">
        <v>27</v>
      </c>
      <c r="L17" s="21" t="s">
        <v>36</v>
      </c>
      <c r="M17" s="21" t="s">
        <v>44</v>
      </c>
      <c r="N17" s="21" t="s">
        <v>54</v>
      </c>
      <c r="O17" s="21" t="s">
        <v>64</v>
      </c>
    </row>
    <row r="18" spans="1:27" s="2" customFormat="1" hidden="1" x14ac:dyDescent="0.3">
      <c r="A18" s="6" t="s">
        <v>112</v>
      </c>
      <c r="J18" s="21" t="s">
        <v>21</v>
      </c>
      <c r="K18" s="21" t="s">
        <v>28</v>
      </c>
      <c r="L18" s="21" t="s">
        <v>37</v>
      </c>
      <c r="M18" s="21" t="s">
        <v>45</v>
      </c>
      <c r="N18" s="21" t="s">
        <v>55</v>
      </c>
      <c r="O18" s="21" t="s">
        <v>65</v>
      </c>
    </row>
    <row r="19" spans="1:27" s="2" customFormat="1" hidden="1" x14ac:dyDescent="0.3">
      <c r="A19" s="6" t="s">
        <v>114</v>
      </c>
      <c r="L19" s="7" t="s">
        <v>38</v>
      </c>
      <c r="M19" s="8" t="s">
        <v>46</v>
      </c>
      <c r="N19" s="7" t="s">
        <v>56</v>
      </c>
      <c r="O19" s="7" t="s">
        <v>66</v>
      </c>
    </row>
    <row r="20" spans="1:27" s="2" customFormat="1" hidden="1" x14ac:dyDescent="0.3">
      <c r="A20" s="6" t="s">
        <v>116</v>
      </c>
      <c r="M20" s="7" t="s">
        <v>47</v>
      </c>
      <c r="N20" s="7" t="s">
        <v>57</v>
      </c>
      <c r="O20" s="7" t="s">
        <v>67</v>
      </c>
    </row>
    <row r="21" spans="1:27" s="2" customFormat="1" hidden="1" x14ac:dyDescent="0.3">
      <c r="A21" s="6" t="s">
        <v>118</v>
      </c>
      <c r="N21" s="21" t="s">
        <v>58</v>
      </c>
      <c r="O21" s="21" t="s">
        <v>68</v>
      </c>
    </row>
    <row r="22" spans="1:27" s="2" customFormat="1" hidden="1" x14ac:dyDescent="0.3">
      <c r="A22" s="6" t="s">
        <v>120</v>
      </c>
      <c r="O22" s="21" t="s">
        <v>69</v>
      </c>
    </row>
    <row r="23" spans="1:27" s="1" customFormat="1" x14ac:dyDescent="0.3">
      <c r="A23" s="67" t="s">
        <v>159</v>
      </c>
      <c r="B23" s="84" t="s">
        <v>275</v>
      </c>
      <c r="C23" s="16" t="s">
        <v>260</v>
      </c>
      <c r="D23" s="16" t="s">
        <v>121</v>
      </c>
      <c r="E23" s="66" t="s">
        <v>122</v>
      </c>
      <c r="F23" s="66" t="s">
        <v>272</v>
      </c>
      <c r="G23" s="20" t="s">
        <v>124</v>
      </c>
      <c r="H23" s="17" t="s">
        <v>125</v>
      </c>
      <c r="I23" s="19" t="s">
        <v>229</v>
      </c>
      <c r="J23" s="66" t="s">
        <v>126</v>
      </c>
      <c r="K23" s="17" t="s">
        <v>222</v>
      </c>
      <c r="L23" s="17" t="s">
        <v>223</v>
      </c>
      <c r="M23" s="103" t="s">
        <v>228</v>
      </c>
      <c r="N23" s="104"/>
      <c r="O23" s="105"/>
      <c r="P23" s="18" t="s">
        <v>224</v>
      </c>
      <c r="Q23" s="17" t="s">
        <v>225</v>
      </c>
    </row>
    <row r="24" spans="1:27" x14ac:dyDescent="0.3">
      <c r="A24" s="68" t="str">
        <f t="shared" ref="A24:A39" si="0">HLOOKUP($B$3,$B$6:$O$22,ROW()-22,0)</f>
        <v>1234</v>
      </c>
      <c r="B24" s="90">
        <f>HLOOKUP($B$3,LIST!$A$18:$M$34,ROW()-22,0)</f>
        <v>0</v>
      </c>
      <c r="C24" s="86" t="s">
        <v>129</v>
      </c>
      <c r="D24" s="96"/>
      <c r="E24" s="91">
        <f>SUMIF($W$24:$W$39,D24&amp;$E$23,$AA$24:$AA$39)+SUMIF($X$24:$X$39,D24&amp;$E$23,$AA$24:$AA$39)+SUMIF($Y$24:$Y$39,D24&amp;$E$23,$AA$24:$AA$39)+SUMIF($Z$24:$Z$39,D24&amp;$E$23,$AA$24:$AA$39)</f>
        <v>0</v>
      </c>
      <c r="F24" s="91">
        <f>SUMIF($W$24:$W$39,D24&amp;$F$23,$AA$24:$AA$39)+SUMIF($X$24:$X$39,D24&amp;$F$23,$AA$24:$AA$39)+SUMIF($Y$24:$Y$39,D24&amp;$F$23,$AA$24:$AA$39)+SUMIF($Z$24:$Z$39,D24&amp;$F$23,$AA$24:$AA$39)</f>
        <v>0</v>
      </c>
      <c r="G24" s="53">
        <f t="shared" ref="G24:G39" si="1">SUMIF($K$24:$K$39,D24,$M$24:$M$39)+SUMIF($L$24:$L$39,D24,$M$24:$M$39)+SUMIF($P$24:$P$39,D24,$O$24:$O$39)+SUMIF($Q$24:$Q$39,D24,$O$24:$O$39)</f>
        <v>0</v>
      </c>
      <c r="H24" s="2">
        <f t="shared" ref="H24:H39" si="2">SUMIF($K$24:$K$39,D24,$O$24:$O$39)+SUMIF($L$24:$L$39,D24,$O$24:$O$39)+SUMIF($P$24:$P$39,D24,$M$24:$M$39)+SUMIF($Q$24:$Q$39,D24,$M$24:$M$39)</f>
        <v>0</v>
      </c>
      <c r="I24" s="92">
        <f>+G24-H24</f>
        <v>0</v>
      </c>
      <c r="J24" s="64" t="str">
        <f>IFERROR((RANK(J43,$J$43:$J$58,0)),"")</f>
        <v/>
      </c>
      <c r="K24" s="36" t="str">
        <f>IFERROR((IF(VLOOKUP(LEFT(A24,1),$C$24:$D$39,2,0)=0,"",VLOOKUP(LEFT(A24,1),$C$24:$D$39,2,0))),"")</f>
        <v/>
      </c>
      <c r="L24" s="36" t="str">
        <f>IFERROR((IF(VLOOKUP(MID(A24,2,1),$C$24:$D$39,2,0)=0,"",VLOOKUP(MID(A24,2,1),$C$24:$D$39,2,0))),"")</f>
        <v/>
      </c>
      <c r="M24" s="41"/>
      <c r="N24" s="47" t="s">
        <v>227</v>
      </c>
      <c r="O24" s="44"/>
      <c r="P24" s="13"/>
      <c r="Q24" s="36" t="str">
        <f>IFERROR((IF(VLOOKUP(RIGHT(A24,1),$C$24:$D$39,2,0)=0,"",VLOOKUP(RIGHT(A24,1),$C$24:$D$39,2,0))),"")</f>
        <v/>
      </c>
      <c r="S24" s="1" t="e">
        <f>IF(T24&gt;59,"승",IF(T24&gt;0,"패",""))</f>
        <v>#VALUE!</v>
      </c>
      <c r="T24" s="2" t="e">
        <f>INT(M24&amp;O24)</f>
        <v>#VALUE!</v>
      </c>
      <c r="U24" s="2" t="e">
        <f>INT(O24&amp;M24)</f>
        <v>#VALUE!</v>
      </c>
      <c r="V24" s="1" t="e">
        <f>IF(U24&gt;59,"승",IF(U24&gt;0,"패",""))</f>
        <v>#VALUE!</v>
      </c>
      <c r="W24" t="e">
        <f>K24&amp;S24</f>
        <v>#VALUE!</v>
      </c>
      <c r="X24" s="59" t="e">
        <f>L24&amp;S24</f>
        <v>#VALUE!</v>
      </c>
      <c r="Y24" t="e">
        <f>P24&amp;V24</f>
        <v>#VALUE!</v>
      </c>
      <c r="Z24" t="e">
        <f>Q24&amp;V24</f>
        <v>#VALUE!</v>
      </c>
      <c r="AA24" s="1">
        <v>1</v>
      </c>
    </row>
    <row r="25" spans="1:27" x14ac:dyDescent="0.3">
      <c r="A25" s="75" t="str">
        <f t="shared" si="0"/>
        <v>1325</v>
      </c>
      <c r="B25" s="93">
        <f>HLOOKUP($B$3,LIST!$A$18:$M$34,ROW()-22,0)</f>
        <v>0</v>
      </c>
      <c r="C25" s="87" t="s">
        <v>130</v>
      </c>
      <c r="D25" s="82"/>
      <c r="E25" s="81">
        <f t="shared" ref="E25:E39" si="3">SUMIF($W$24:$W$39,D25&amp;$E$23,$AA$24:$AA$39)+SUMIF($X$24:$X$39,D25&amp;$E$23,$AA$24:$AA$39)+SUMIF($Y$24:$Y$39,D25&amp;$E$23,$AA$24:$AA$39)+SUMIF($Z$24:$Z$39,D25&amp;$E$23,$AA$24:$AA$39)</f>
        <v>0</v>
      </c>
      <c r="F25" s="81">
        <f t="shared" ref="F25:F39" si="4">SUMIF($W$24:$W$39,D25&amp;$F$23,$AA$24:$AA$39)+SUMIF($X$24:$X$39,D25&amp;$F$23,$AA$24:$AA$39)+SUMIF($Y$24:$Y$39,D25&amp;$F$23,$AA$24:$AA$39)+SUMIF($Z$24:$Z$39,D25&amp;$F$23,$AA$24:$AA$39)</f>
        <v>0</v>
      </c>
      <c r="G25" s="54">
        <f t="shared" si="1"/>
        <v>0</v>
      </c>
      <c r="H25" s="50">
        <f t="shared" si="2"/>
        <v>0</v>
      </c>
      <c r="I25" s="60">
        <f t="shared" ref="I25:I39" si="5">+G25-H25</f>
        <v>0</v>
      </c>
      <c r="J25" s="65" t="str">
        <f t="shared" ref="J25:J39" si="6">IFERROR((RANK(J44,$J$43:$J$58,0)),"")</f>
        <v/>
      </c>
      <c r="K25" s="37" t="str">
        <f t="shared" ref="K25:K39" si="7">IFERROR((IF(VLOOKUP(LEFT(A25,1),$C$24:$D$39,2,0)=0,"",VLOOKUP(LEFT(A25,1),$C$24:$D$39,2,0))),"")</f>
        <v/>
      </c>
      <c r="L25" s="37" t="str">
        <f t="shared" ref="L25:L39" si="8">IFERROR((IF(VLOOKUP(MID(A25,2,1),$C$24:$D$39,2,0)=0,"",VLOOKUP(MID(A25,2,1),$C$24:$D$39,2,0))),"")</f>
        <v/>
      </c>
      <c r="M25" s="43"/>
      <c r="N25" s="94" t="s">
        <v>226</v>
      </c>
      <c r="O25" s="46"/>
      <c r="P25" s="74" t="str">
        <f t="shared" ref="P25:P39" si="9">IFERROR((IF(VLOOKUP(MID(A25,3,1),$C$24:$D$39,2,0)=0,"",VLOOKUP(MID(A25,3,1),$C$24:$D$39,2,0))),"")</f>
        <v/>
      </c>
      <c r="Q25" s="74" t="str">
        <f t="shared" ref="Q25:Q39" si="10">IFERROR((IF(VLOOKUP(RIGHT(A25,1),$C$24:$D$39,2,0)=0,"",VLOOKUP(RIGHT(A25,1),$C$24:$D$39,2,0))),"")</f>
        <v/>
      </c>
      <c r="S25" s="1" t="e">
        <f t="shared" ref="S25:S39" si="11">IF(T25&gt;59,"승",IF(T25&gt;0,"패",""))</f>
        <v>#VALUE!</v>
      </c>
      <c r="T25" s="2" t="e">
        <f t="shared" ref="T25:T39" si="12">INT(M25&amp;O25)</f>
        <v>#VALUE!</v>
      </c>
      <c r="U25" s="2" t="e">
        <f t="shared" ref="U25:U39" si="13">INT(O25&amp;M25)</f>
        <v>#VALUE!</v>
      </c>
      <c r="V25" s="1" t="e">
        <f t="shared" ref="V25:V39" si="14">IF(U25&gt;59,"승",IF(U25&gt;0,"패",""))</f>
        <v>#VALUE!</v>
      </c>
      <c r="W25" t="e">
        <f t="shared" ref="W25:W39" si="15">K25&amp;S25</f>
        <v>#VALUE!</v>
      </c>
      <c r="X25" t="e">
        <f t="shared" ref="X25:X39" si="16">L25&amp;S25</f>
        <v>#VALUE!</v>
      </c>
      <c r="Y25" t="e">
        <f t="shared" ref="Y25:Y39" si="17">P25&amp;V25</f>
        <v>#VALUE!</v>
      </c>
      <c r="Z25" t="e">
        <f t="shared" ref="Z25:Z39" si="18">Q25&amp;V25</f>
        <v>#VALUE!</v>
      </c>
      <c r="AA25" s="1">
        <v>1</v>
      </c>
    </row>
    <row r="26" spans="1:27" x14ac:dyDescent="0.3">
      <c r="A26" s="76" t="str">
        <f t="shared" si="0"/>
        <v>1435</v>
      </c>
      <c r="B26" s="95">
        <f>HLOOKUP($B$3,LIST!$A$18:$M$34,ROW()-22,0)</f>
        <v>0</v>
      </c>
      <c r="C26" s="86" t="s">
        <v>131</v>
      </c>
      <c r="D26" s="96"/>
      <c r="E26" s="80">
        <f t="shared" si="3"/>
        <v>0</v>
      </c>
      <c r="F26" s="80">
        <f t="shared" si="4"/>
        <v>0</v>
      </c>
      <c r="G26" s="77">
        <f t="shared" si="1"/>
        <v>0</v>
      </c>
      <c r="H26" s="48">
        <f t="shared" si="2"/>
        <v>0</v>
      </c>
      <c r="I26" s="78">
        <f t="shared" si="5"/>
        <v>0</v>
      </c>
      <c r="J26" s="79" t="str">
        <f t="shared" si="6"/>
        <v/>
      </c>
      <c r="K26" s="36" t="str">
        <f t="shared" si="7"/>
        <v/>
      </c>
      <c r="L26" s="36" t="str">
        <f t="shared" si="8"/>
        <v/>
      </c>
      <c r="M26" s="41"/>
      <c r="N26" s="47" t="s">
        <v>226</v>
      </c>
      <c r="O26" s="44"/>
      <c r="P26" s="13" t="str">
        <f t="shared" si="9"/>
        <v/>
      </c>
      <c r="Q26" s="13" t="str">
        <f t="shared" si="10"/>
        <v/>
      </c>
      <c r="S26" s="1" t="e">
        <f t="shared" si="11"/>
        <v>#VALUE!</v>
      </c>
      <c r="T26" s="2" t="e">
        <f t="shared" si="12"/>
        <v>#VALUE!</v>
      </c>
      <c r="U26" s="2" t="e">
        <f t="shared" si="13"/>
        <v>#VALUE!</v>
      </c>
      <c r="V26" s="1" t="e">
        <f t="shared" si="14"/>
        <v>#VALUE!</v>
      </c>
      <c r="W26" t="e">
        <f t="shared" si="15"/>
        <v>#VALUE!</v>
      </c>
      <c r="X26" t="e">
        <f t="shared" si="16"/>
        <v>#VALUE!</v>
      </c>
      <c r="Y26" t="e">
        <f t="shared" si="17"/>
        <v>#VALUE!</v>
      </c>
      <c r="Z26" t="e">
        <f t="shared" si="18"/>
        <v>#VALUE!</v>
      </c>
      <c r="AA26" s="1">
        <v>1</v>
      </c>
    </row>
    <row r="27" spans="1:27" x14ac:dyDescent="0.3">
      <c r="A27" s="69" t="str">
        <f t="shared" si="0"/>
        <v>1524</v>
      </c>
      <c r="B27" s="93">
        <f>HLOOKUP($B$3,LIST!$A$18:$M$34,ROW()-22,0)</f>
        <v>0</v>
      </c>
      <c r="C27" s="87" t="s">
        <v>132</v>
      </c>
      <c r="D27" s="82"/>
      <c r="E27" s="81">
        <f t="shared" si="3"/>
        <v>0</v>
      </c>
      <c r="F27" s="81">
        <f t="shared" si="4"/>
        <v>0</v>
      </c>
      <c r="G27" s="54">
        <f t="shared" si="1"/>
        <v>0</v>
      </c>
      <c r="H27" s="50">
        <f t="shared" si="2"/>
        <v>0</v>
      </c>
      <c r="I27" s="60">
        <f t="shared" si="5"/>
        <v>0</v>
      </c>
      <c r="J27" s="65" t="str">
        <f t="shared" si="6"/>
        <v/>
      </c>
      <c r="K27" s="37" t="str">
        <f t="shared" si="7"/>
        <v/>
      </c>
      <c r="L27" s="37" t="str">
        <f t="shared" si="8"/>
        <v/>
      </c>
      <c r="M27" s="43"/>
      <c r="N27" s="94" t="s">
        <v>226</v>
      </c>
      <c r="O27" s="46"/>
      <c r="P27" s="74" t="str">
        <f t="shared" si="9"/>
        <v/>
      </c>
      <c r="Q27" s="74" t="str">
        <f t="shared" si="10"/>
        <v/>
      </c>
      <c r="S27" s="1" t="e">
        <f t="shared" si="11"/>
        <v>#VALUE!</v>
      </c>
      <c r="T27" s="2" t="e">
        <f t="shared" si="12"/>
        <v>#VALUE!</v>
      </c>
      <c r="U27" s="2" t="e">
        <f t="shared" si="13"/>
        <v>#VALUE!</v>
      </c>
      <c r="V27" s="1" t="e">
        <f t="shared" si="14"/>
        <v>#VALUE!</v>
      </c>
      <c r="W27" t="e">
        <f t="shared" si="15"/>
        <v>#VALUE!</v>
      </c>
      <c r="X27" t="e">
        <f t="shared" si="16"/>
        <v>#VALUE!</v>
      </c>
      <c r="Y27" t="e">
        <f t="shared" si="17"/>
        <v>#VALUE!</v>
      </c>
      <c r="Z27" t="e">
        <f t="shared" si="18"/>
        <v>#VALUE!</v>
      </c>
      <c r="AA27" s="1">
        <v>1</v>
      </c>
    </row>
    <row r="28" spans="1:27" x14ac:dyDescent="0.3">
      <c r="A28" s="68" t="str">
        <f t="shared" si="0"/>
        <v>2345</v>
      </c>
      <c r="B28" s="95">
        <f>HLOOKUP($B$3,LIST!$A$18:$M$34,ROW()-22,0)</f>
        <v>0</v>
      </c>
      <c r="C28" s="86" t="s">
        <v>133</v>
      </c>
      <c r="D28" s="96"/>
      <c r="E28" s="80">
        <f t="shared" si="3"/>
        <v>0</v>
      </c>
      <c r="F28" s="80">
        <f t="shared" si="4"/>
        <v>0</v>
      </c>
      <c r="G28" s="77">
        <f t="shared" si="1"/>
        <v>0</v>
      </c>
      <c r="H28" s="48">
        <f t="shared" si="2"/>
        <v>0</v>
      </c>
      <c r="I28" s="78">
        <f t="shared" si="5"/>
        <v>0</v>
      </c>
      <c r="J28" s="79" t="str">
        <f t="shared" si="6"/>
        <v/>
      </c>
      <c r="K28" s="36" t="str">
        <f t="shared" si="7"/>
        <v/>
      </c>
      <c r="L28" s="36" t="str">
        <f t="shared" si="8"/>
        <v/>
      </c>
      <c r="M28" s="41"/>
      <c r="N28" s="47" t="s">
        <v>226</v>
      </c>
      <c r="O28" s="44"/>
      <c r="P28" s="13" t="str">
        <f t="shared" si="9"/>
        <v/>
      </c>
      <c r="Q28" s="13" t="str">
        <f t="shared" si="10"/>
        <v/>
      </c>
      <c r="S28" s="1" t="e">
        <f t="shared" si="11"/>
        <v>#VALUE!</v>
      </c>
      <c r="T28" s="2" t="e">
        <f t="shared" si="12"/>
        <v>#VALUE!</v>
      </c>
      <c r="U28" s="2" t="e">
        <f t="shared" si="13"/>
        <v>#VALUE!</v>
      </c>
      <c r="V28" s="1" t="e">
        <f t="shared" si="14"/>
        <v>#VALUE!</v>
      </c>
      <c r="W28" t="e">
        <f t="shared" si="15"/>
        <v>#VALUE!</v>
      </c>
      <c r="X28" t="e">
        <f t="shared" si="16"/>
        <v>#VALUE!</v>
      </c>
      <c r="Y28" t="e">
        <f t="shared" si="17"/>
        <v>#VALUE!</v>
      </c>
      <c r="Z28" t="e">
        <f t="shared" si="18"/>
        <v>#VALUE!</v>
      </c>
      <c r="AA28" s="1">
        <v>1</v>
      </c>
    </row>
    <row r="29" spans="1:27" x14ac:dyDescent="0.3">
      <c r="A29" s="75">
        <f t="shared" si="0"/>
        <v>0</v>
      </c>
      <c r="B29" s="93">
        <f>HLOOKUP($B$3,LIST!$A$18:$M$34,ROW()-22,0)</f>
        <v>0</v>
      </c>
      <c r="C29" s="87" t="s">
        <v>134</v>
      </c>
      <c r="D29" s="82"/>
      <c r="E29" s="81">
        <f t="shared" si="3"/>
        <v>0</v>
      </c>
      <c r="F29" s="81">
        <f t="shared" si="4"/>
        <v>0</v>
      </c>
      <c r="G29" s="54">
        <f t="shared" si="1"/>
        <v>0</v>
      </c>
      <c r="H29" s="50">
        <f t="shared" si="2"/>
        <v>0</v>
      </c>
      <c r="I29" s="60">
        <f t="shared" si="5"/>
        <v>0</v>
      </c>
      <c r="J29" s="65" t="str">
        <f t="shared" si="6"/>
        <v/>
      </c>
      <c r="K29" s="37" t="str">
        <f t="shared" si="7"/>
        <v/>
      </c>
      <c r="L29" s="37" t="str">
        <f t="shared" si="8"/>
        <v/>
      </c>
      <c r="M29" s="43"/>
      <c r="N29" s="94" t="s">
        <v>226</v>
      </c>
      <c r="O29" s="46"/>
      <c r="P29" s="74" t="str">
        <f t="shared" si="9"/>
        <v/>
      </c>
      <c r="Q29" s="74" t="str">
        <f t="shared" si="10"/>
        <v/>
      </c>
      <c r="S29" s="1" t="e">
        <f t="shared" si="11"/>
        <v>#VALUE!</v>
      </c>
      <c r="T29" s="2" t="e">
        <f t="shared" si="12"/>
        <v>#VALUE!</v>
      </c>
      <c r="U29" s="2" t="e">
        <f t="shared" si="13"/>
        <v>#VALUE!</v>
      </c>
      <c r="V29" s="1" t="e">
        <f t="shared" si="14"/>
        <v>#VALUE!</v>
      </c>
      <c r="W29" s="59" t="e">
        <f t="shared" si="15"/>
        <v>#VALUE!</v>
      </c>
      <c r="X29" t="e">
        <f t="shared" si="16"/>
        <v>#VALUE!</v>
      </c>
      <c r="Y29" t="e">
        <f t="shared" si="17"/>
        <v>#VALUE!</v>
      </c>
      <c r="Z29" t="e">
        <f t="shared" si="18"/>
        <v>#VALUE!</v>
      </c>
      <c r="AA29" s="1">
        <v>1</v>
      </c>
    </row>
    <row r="30" spans="1:27" x14ac:dyDescent="0.3">
      <c r="A30" s="76">
        <f t="shared" si="0"/>
        <v>0</v>
      </c>
      <c r="B30" s="95">
        <f>HLOOKUP($B$3,LIST!$A$18:$M$34,ROW()-22,0)</f>
        <v>0</v>
      </c>
      <c r="C30" s="86" t="s">
        <v>135</v>
      </c>
      <c r="D30" s="96"/>
      <c r="E30" s="80">
        <f t="shared" si="3"/>
        <v>0</v>
      </c>
      <c r="F30" s="80">
        <f t="shared" si="4"/>
        <v>0</v>
      </c>
      <c r="G30" s="77">
        <f t="shared" si="1"/>
        <v>0</v>
      </c>
      <c r="H30" s="48">
        <f t="shared" si="2"/>
        <v>0</v>
      </c>
      <c r="I30" s="78">
        <f t="shared" si="5"/>
        <v>0</v>
      </c>
      <c r="J30" s="79" t="str">
        <f t="shared" si="6"/>
        <v/>
      </c>
      <c r="K30" s="36" t="str">
        <f t="shared" si="7"/>
        <v/>
      </c>
      <c r="L30" s="36" t="str">
        <f t="shared" si="8"/>
        <v/>
      </c>
      <c r="M30" s="41"/>
      <c r="N30" s="47" t="s">
        <v>226</v>
      </c>
      <c r="O30" s="44"/>
      <c r="P30" s="13" t="str">
        <f t="shared" si="9"/>
        <v/>
      </c>
      <c r="Q30" s="13" t="str">
        <f t="shared" si="10"/>
        <v/>
      </c>
      <c r="S30" s="1" t="e">
        <f t="shared" si="11"/>
        <v>#VALUE!</v>
      </c>
      <c r="T30" s="2" t="e">
        <f t="shared" si="12"/>
        <v>#VALUE!</v>
      </c>
      <c r="U30" s="2" t="e">
        <f t="shared" si="13"/>
        <v>#VALUE!</v>
      </c>
      <c r="V30" s="1" t="e">
        <f t="shared" si="14"/>
        <v>#VALUE!</v>
      </c>
      <c r="W30" t="e">
        <f t="shared" si="15"/>
        <v>#VALUE!</v>
      </c>
      <c r="X30" t="e">
        <f t="shared" si="16"/>
        <v>#VALUE!</v>
      </c>
      <c r="Y30" t="e">
        <f t="shared" si="17"/>
        <v>#VALUE!</v>
      </c>
      <c r="Z30" t="e">
        <f t="shared" si="18"/>
        <v>#VALUE!</v>
      </c>
      <c r="AA30" s="1">
        <v>1</v>
      </c>
    </row>
    <row r="31" spans="1:27" x14ac:dyDescent="0.3">
      <c r="A31" s="69">
        <f t="shared" si="0"/>
        <v>0</v>
      </c>
      <c r="B31" s="93">
        <f>HLOOKUP($B$3,LIST!$A$18:$M$34,ROW()-22,0)</f>
        <v>0</v>
      </c>
      <c r="C31" s="87" t="s">
        <v>136</v>
      </c>
      <c r="D31" s="82"/>
      <c r="E31" s="81">
        <f t="shared" si="3"/>
        <v>0</v>
      </c>
      <c r="F31" s="81">
        <f t="shared" si="4"/>
        <v>0</v>
      </c>
      <c r="G31" s="54">
        <f t="shared" si="1"/>
        <v>0</v>
      </c>
      <c r="H31" s="50">
        <f t="shared" si="2"/>
        <v>0</v>
      </c>
      <c r="I31" s="60">
        <f t="shared" si="5"/>
        <v>0</v>
      </c>
      <c r="J31" s="65" t="str">
        <f t="shared" si="6"/>
        <v/>
      </c>
      <c r="K31" s="37" t="str">
        <f t="shared" si="7"/>
        <v/>
      </c>
      <c r="L31" s="37" t="str">
        <f t="shared" si="8"/>
        <v/>
      </c>
      <c r="M31" s="43"/>
      <c r="N31" s="94" t="s">
        <v>226</v>
      </c>
      <c r="O31" s="46"/>
      <c r="P31" s="74" t="str">
        <f t="shared" si="9"/>
        <v/>
      </c>
      <c r="Q31" s="74" t="str">
        <f t="shared" si="10"/>
        <v/>
      </c>
      <c r="S31" s="1" t="e">
        <f t="shared" si="11"/>
        <v>#VALUE!</v>
      </c>
      <c r="T31" s="2" t="e">
        <f t="shared" si="12"/>
        <v>#VALUE!</v>
      </c>
      <c r="U31" s="2" t="e">
        <f t="shared" si="13"/>
        <v>#VALUE!</v>
      </c>
      <c r="V31" s="1" t="e">
        <f t="shared" si="14"/>
        <v>#VALUE!</v>
      </c>
      <c r="W31" t="e">
        <f t="shared" si="15"/>
        <v>#VALUE!</v>
      </c>
      <c r="X31" t="e">
        <f t="shared" si="16"/>
        <v>#VALUE!</v>
      </c>
      <c r="Y31" t="e">
        <f t="shared" si="17"/>
        <v>#VALUE!</v>
      </c>
      <c r="Z31" t="e">
        <f t="shared" si="18"/>
        <v>#VALUE!</v>
      </c>
      <c r="AA31" s="1">
        <v>1</v>
      </c>
    </row>
    <row r="32" spans="1:27" x14ac:dyDescent="0.3">
      <c r="A32" s="68">
        <f t="shared" si="0"/>
        <v>0</v>
      </c>
      <c r="B32" s="95">
        <f>HLOOKUP($B$3,LIST!$A$18:$M$34,ROW()-22,0)</f>
        <v>0</v>
      </c>
      <c r="C32" s="86" t="s">
        <v>137</v>
      </c>
      <c r="D32" s="96"/>
      <c r="E32" s="80">
        <f t="shared" si="3"/>
        <v>0</v>
      </c>
      <c r="F32" s="80">
        <f t="shared" si="4"/>
        <v>0</v>
      </c>
      <c r="G32" s="77">
        <f t="shared" si="1"/>
        <v>0</v>
      </c>
      <c r="H32" s="48">
        <f t="shared" si="2"/>
        <v>0</v>
      </c>
      <c r="I32" s="78">
        <f t="shared" si="5"/>
        <v>0</v>
      </c>
      <c r="J32" s="79" t="str">
        <f t="shared" si="6"/>
        <v/>
      </c>
      <c r="K32" s="36" t="str">
        <f t="shared" si="7"/>
        <v/>
      </c>
      <c r="L32" s="36" t="str">
        <f t="shared" si="8"/>
        <v/>
      </c>
      <c r="M32" s="41"/>
      <c r="N32" s="47" t="s">
        <v>226</v>
      </c>
      <c r="O32" s="44"/>
      <c r="P32" s="13" t="str">
        <f t="shared" si="9"/>
        <v/>
      </c>
      <c r="Q32" s="13" t="str">
        <f t="shared" si="10"/>
        <v/>
      </c>
      <c r="S32" s="1" t="e">
        <f t="shared" si="11"/>
        <v>#VALUE!</v>
      </c>
      <c r="T32" s="2" t="e">
        <f t="shared" si="12"/>
        <v>#VALUE!</v>
      </c>
      <c r="U32" s="2" t="e">
        <f t="shared" si="13"/>
        <v>#VALUE!</v>
      </c>
      <c r="V32" s="1" t="e">
        <f t="shared" si="14"/>
        <v>#VALUE!</v>
      </c>
      <c r="W32" t="e">
        <f t="shared" si="15"/>
        <v>#VALUE!</v>
      </c>
      <c r="X32" t="e">
        <f t="shared" si="16"/>
        <v>#VALUE!</v>
      </c>
      <c r="Y32" t="e">
        <f t="shared" si="17"/>
        <v>#VALUE!</v>
      </c>
      <c r="Z32" t="e">
        <f t="shared" si="18"/>
        <v>#VALUE!</v>
      </c>
      <c r="AA32" s="1">
        <v>1</v>
      </c>
    </row>
    <row r="33" spans="1:27" x14ac:dyDescent="0.3">
      <c r="A33" s="75">
        <f t="shared" si="0"/>
        <v>0</v>
      </c>
      <c r="B33" s="93">
        <f>HLOOKUP($B$3,LIST!$A$18:$M$34,ROW()-22,0)</f>
        <v>0</v>
      </c>
      <c r="C33" s="87" t="s">
        <v>107</v>
      </c>
      <c r="D33" s="82"/>
      <c r="E33" s="81">
        <f t="shared" si="3"/>
        <v>0</v>
      </c>
      <c r="F33" s="81">
        <f t="shared" si="4"/>
        <v>0</v>
      </c>
      <c r="G33" s="54">
        <f t="shared" si="1"/>
        <v>0</v>
      </c>
      <c r="H33" s="50">
        <f t="shared" si="2"/>
        <v>0</v>
      </c>
      <c r="I33" s="60">
        <f t="shared" si="5"/>
        <v>0</v>
      </c>
      <c r="J33" s="65" t="str">
        <f t="shared" si="6"/>
        <v/>
      </c>
      <c r="K33" s="37" t="str">
        <f t="shared" si="7"/>
        <v/>
      </c>
      <c r="L33" s="37" t="str">
        <f t="shared" si="8"/>
        <v/>
      </c>
      <c r="M33" s="43"/>
      <c r="N33" s="94" t="s">
        <v>226</v>
      </c>
      <c r="O33" s="46"/>
      <c r="P33" s="74" t="str">
        <f t="shared" si="9"/>
        <v/>
      </c>
      <c r="Q33" s="74" t="str">
        <f t="shared" si="10"/>
        <v/>
      </c>
      <c r="S33" s="1" t="e">
        <f t="shared" si="11"/>
        <v>#VALUE!</v>
      </c>
      <c r="T33" s="2" t="e">
        <f t="shared" si="12"/>
        <v>#VALUE!</v>
      </c>
      <c r="U33" s="2" t="e">
        <f t="shared" si="13"/>
        <v>#VALUE!</v>
      </c>
      <c r="V33" s="1" t="e">
        <f t="shared" si="14"/>
        <v>#VALUE!</v>
      </c>
      <c r="W33" t="e">
        <f t="shared" si="15"/>
        <v>#VALUE!</v>
      </c>
      <c r="X33" t="e">
        <f t="shared" si="16"/>
        <v>#VALUE!</v>
      </c>
      <c r="Y33" t="e">
        <f t="shared" si="17"/>
        <v>#VALUE!</v>
      </c>
      <c r="Z33" t="e">
        <f t="shared" si="18"/>
        <v>#VALUE!</v>
      </c>
      <c r="AA33" s="1">
        <v>1</v>
      </c>
    </row>
    <row r="34" spans="1:27" x14ac:dyDescent="0.3">
      <c r="A34" s="76">
        <f t="shared" si="0"/>
        <v>0</v>
      </c>
      <c r="B34" s="95">
        <f>HLOOKUP($B$3,LIST!$A$18:$M$34,ROW()-22,0)</f>
        <v>0</v>
      </c>
      <c r="C34" s="86" t="s">
        <v>109</v>
      </c>
      <c r="D34" s="96"/>
      <c r="E34" s="80">
        <f t="shared" si="3"/>
        <v>0</v>
      </c>
      <c r="F34" s="80">
        <f t="shared" si="4"/>
        <v>0</v>
      </c>
      <c r="G34" s="77">
        <f t="shared" si="1"/>
        <v>0</v>
      </c>
      <c r="H34" s="48">
        <f t="shared" si="2"/>
        <v>0</v>
      </c>
      <c r="I34" s="78">
        <f t="shared" si="5"/>
        <v>0</v>
      </c>
      <c r="J34" s="79" t="str">
        <f t="shared" si="6"/>
        <v/>
      </c>
      <c r="K34" s="36" t="str">
        <f t="shared" si="7"/>
        <v/>
      </c>
      <c r="L34" s="36" t="str">
        <f t="shared" si="8"/>
        <v/>
      </c>
      <c r="M34" s="41"/>
      <c r="N34" s="47" t="s">
        <v>226</v>
      </c>
      <c r="O34" s="44"/>
      <c r="P34" s="13" t="str">
        <f t="shared" si="9"/>
        <v/>
      </c>
      <c r="Q34" s="13" t="str">
        <f t="shared" si="10"/>
        <v/>
      </c>
      <c r="S34" s="1" t="e">
        <f t="shared" si="11"/>
        <v>#VALUE!</v>
      </c>
      <c r="T34" s="2" t="e">
        <f t="shared" si="12"/>
        <v>#VALUE!</v>
      </c>
      <c r="U34" s="2" t="e">
        <f t="shared" si="13"/>
        <v>#VALUE!</v>
      </c>
      <c r="V34" s="1" t="e">
        <f t="shared" si="14"/>
        <v>#VALUE!</v>
      </c>
      <c r="W34" s="59" t="e">
        <f t="shared" si="15"/>
        <v>#VALUE!</v>
      </c>
      <c r="X34" t="e">
        <f t="shared" si="16"/>
        <v>#VALUE!</v>
      </c>
      <c r="Y34" t="e">
        <f t="shared" si="17"/>
        <v>#VALUE!</v>
      </c>
      <c r="Z34" t="e">
        <f t="shared" si="18"/>
        <v>#VALUE!</v>
      </c>
      <c r="AA34" s="1">
        <v>1</v>
      </c>
    </row>
    <row r="35" spans="1:27" x14ac:dyDescent="0.3">
      <c r="A35" s="69">
        <f t="shared" si="0"/>
        <v>0</v>
      </c>
      <c r="B35" s="93">
        <f>HLOOKUP($B$3,LIST!$A$18:$M$34,ROW()-22,0)</f>
        <v>0</v>
      </c>
      <c r="C35" s="87" t="s">
        <v>111</v>
      </c>
      <c r="D35" s="82"/>
      <c r="E35" s="81">
        <f t="shared" si="3"/>
        <v>0</v>
      </c>
      <c r="F35" s="81">
        <f t="shared" si="4"/>
        <v>0</v>
      </c>
      <c r="G35" s="54">
        <f t="shared" si="1"/>
        <v>0</v>
      </c>
      <c r="H35" s="50">
        <f t="shared" si="2"/>
        <v>0</v>
      </c>
      <c r="I35" s="60">
        <f t="shared" si="5"/>
        <v>0</v>
      </c>
      <c r="J35" s="65" t="str">
        <f t="shared" si="6"/>
        <v/>
      </c>
      <c r="K35" s="37" t="str">
        <f t="shared" si="7"/>
        <v/>
      </c>
      <c r="L35" s="37" t="str">
        <f t="shared" si="8"/>
        <v/>
      </c>
      <c r="M35" s="43"/>
      <c r="N35" s="94" t="s">
        <v>226</v>
      </c>
      <c r="O35" s="46"/>
      <c r="P35" s="74" t="str">
        <f t="shared" si="9"/>
        <v/>
      </c>
      <c r="Q35" s="74" t="str">
        <f t="shared" si="10"/>
        <v/>
      </c>
      <c r="S35" s="1" t="e">
        <f t="shared" si="11"/>
        <v>#VALUE!</v>
      </c>
      <c r="T35" s="2" t="e">
        <f t="shared" si="12"/>
        <v>#VALUE!</v>
      </c>
      <c r="U35" s="2" t="e">
        <f t="shared" si="13"/>
        <v>#VALUE!</v>
      </c>
      <c r="V35" s="1" t="e">
        <f t="shared" si="14"/>
        <v>#VALUE!</v>
      </c>
      <c r="W35" t="e">
        <f t="shared" si="15"/>
        <v>#VALUE!</v>
      </c>
      <c r="X35" t="e">
        <f t="shared" si="16"/>
        <v>#VALUE!</v>
      </c>
      <c r="Y35" t="e">
        <f t="shared" si="17"/>
        <v>#VALUE!</v>
      </c>
      <c r="Z35" t="e">
        <f t="shared" si="18"/>
        <v>#VALUE!</v>
      </c>
      <c r="AA35" s="1">
        <v>1</v>
      </c>
    </row>
    <row r="36" spans="1:27" x14ac:dyDescent="0.3">
      <c r="A36" s="97">
        <f t="shared" si="0"/>
        <v>0</v>
      </c>
      <c r="B36" s="95">
        <f>HLOOKUP($B$3,LIST!$A$18:$M$34,ROW()-22,0)</f>
        <v>0</v>
      </c>
      <c r="C36" s="86" t="s">
        <v>113</v>
      </c>
      <c r="D36" s="96"/>
      <c r="E36" s="80">
        <f t="shared" si="3"/>
        <v>0</v>
      </c>
      <c r="F36" s="80">
        <f t="shared" si="4"/>
        <v>0</v>
      </c>
      <c r="G36" s="77">
        <f t="shared" si="1"/>
        <v>0</v>
      </c>
      <c r="H36" s="48">
        <f t="shared" si="2"/>
        <v>0</v>
      </c>
      <c r="I36" s="78">
        <f t="shared" si="5"/>
        <v>0</v>
      </c>
      <c r="J36" s="79" t="str">
        <f t="shared" si="6"/>
        <v/>
      </c>
      <c r="K36" s="36" t="str">
        <f t="shared" si="7"/>
        <v/>
      </c>
      <c r="L36" s="36" t="str">
        <f t="shared" si="8"/>
        <v/>
      </c>
      <c r="M36" s="41"/>
      <c r="N36" s="47" t="s">
        <v>226</v>
      </c>
      <c r="O36" s="44"/>
      <c r="P36" s="13" t="str">
        <f t="shared" si="9"/>
        <v/>
      </c>
      <c r="Q36" s="13" t="str">
        <f t="shared" si="10"/>
        <v/>
      </c>
      <c r="S36" s="1" t="e">
        <f t="shared" si="11"/>
        <v>#VALUE!</v>
      </c>
      <c r="T36" s="2" t="e">
        <f t="shared" si="12"/>
        <v>#VALUE!</v>
      </c>
      <c r="U36" s="2" t="e">
        <f t="shared" si="13"/>
        <v>#VALUE!</v>
      </c>
      <c r="V36" s="1" t="e">
        <f t="shared" si="14"/>
        <v>#VALUE!</v>
      </c>
      <c r="W36" t="e">
        <f t="shared" si="15"/>
        <v>#VALUE!</v>
      </c>
      <c r="X36" t="e">
        <f t="shared" si="16"/>
        <v>#VALUE!</v>
      </c>
      <c r="Y36" s="59" t="e">
        <f t="shared" si="17"/>
        <v>#VALUE!</v>
      </c>
      <c r="Z36" t="e">
        <f t="shared" si="18"/>
        <v>#VALUE!</v>
      </c>
      <c r="AA36" s="1">
        <v>1</v>
      </c>
    </row>
    <row r="37" spans="1:27" x14ac:dyDescent="0.3">
      <c r="A37" s="98">
        <f t="shared" si="0"/>
        <v>0</v>
      </c>
      <c r="B37" s="93">
        <f>HLOOKUP($B$3,LIST!$A$18:$M$34,ROW()-22,0)</f>
        <v>0</v>
      </c>
      <c r="C37" s="87" t="s">
        <v>115</v>
      </c>
      <c r="D37" s="82"/>
      <c r="E37" s="81">
        <f t="shared" si="3"/>
        <v>0</v>
      </c>
      <c r="F37" s="81">
        <f t="shared" si="4"/>
        <v>0</v>
      </c>
      <c r="G37" s="54">
        <f t="shared" si="1"/>
        <v>0</v>
      </c>
      <c r="H37" s="50">
        <f t="shared" si="2"/>
        <v>0</v>
      </c>
      <c r="I37" s="60">
        <f t="shared" si="5"/>
        <v>0</v>
      </c>
      <c r="J37" s="65" t="str">
        <f t="shared" si="6"/>
        <v/>
      </c>
      <c r="K37" s="37" t="str">
        <f t="shared" si="7"/>
        <v/>
      </c>
      <c r="L37" s="37" t="str">
        <f t="shared" si="8"/>
        <v/>
      </c>
      <c r="M37" s="43"/>
      <c r="N37" s="94" t="s">
        <v>226</v>
      </c>
      <c r="O37" s="46"/>
      <c r="P37" s="74" t="str">
        <f t="shared" si="9"/>
        <v/>
      </c>
      <c r="Q37" s="74" t="str">
        <f t="shared" si="10"/>
        <v/>
      </c>
      <c r="S37" s="1" t="e">
        <f t="shared" si="11"/>
        <v>#VALUE!</v>
      </c>
      <c r="T37" s="2" t="e">
        <f t="shared" si="12"/>
        <v>#VALUE!</v>
      </c>
      <c r="U37" s="2" t="e">
        <f t="shared" si="13"/>
        <v>#VALUE!</v>
      </c>
      <c r="V37" s="1" t="e">
        <f t="shared" si="14"/>
        <v>#VALUE!</v>
      </c>
      <c r="W37" t="e">
        <f t="shared" si="15"/>
        <v>#VALUE!</v>
      </c>
      <c r="X37" t="e">
        <f t="shared" si="16"/>
        <v>#VALUE!</v>
      </c>
      <c r="Y37" t="e">
        <f t="shared" si="17"/>
        <v>#VALUE!</v>
      </c>
      <c r="Z37" t="e">
        <f t="shared" si="18"/>
        <v>#VALUE!</v>
      </c>
      <c r="AA37" s="1">
        <v>1</v>
      </c>
    </row>
    <row r="38" spans="1:27" x14ac:dyDescent="0.3">
      <c r="A38" s="76">
        <f t="shared" si="0"/>
        <v>0</v>
      </c>
      <c r="B38" s="95">
        <f>HLOOKUP($B$3,LIST!$A$18:$M$34,ROW()-22,0)</f>
        <v>0</v>
      </c>
      <c r="C38" s="86" t="s">
        <v>117</v>
      </c>
      <c r="D38" s="96"/>
      <c r="E38" s="80">
        <f t="shared" si="3"/>
        <v>0</v>
      </c>
      <c r="F38" s="80">
        <f t="shared" si="4"/>
        <v>0</v>
      </c>
      <c r="G38" s="77">
        <f t="shared" si="1"/>
        <v>0</v>
      </c>
      <c r="H38" s="48">
        <f t="shared" si="2"/>
        <v>0</v>
      </c>
      <c r="I38" s="78">
        <f t="shared" si="5"/>
        <v>0</v>
      </c>
      <c r="J38" s="79" t="str">
        <f t="shared" si="6"/>
        <v/>
      </c>
      <c r="K38" s="36" t="str">
        <f t="shared" si="7"/>
        <v/>
      </c>
      <c r="L38" s="36" t="str">
        <f t="shared" si="8"/>
        <v/>
      </c>
      <c r="M38" s="41"/>
      <c r="N38" s="47" t="s">
        <v>226</v>
      </c>
      <c r="O38" s="44"/>
      <c r="P38" s="13" t="str">
        <f t="shared" si="9"/>
        <v/>
      </c>
      <c r="Q38" s="13" t="str">
        <f t="shared" si="10"/>
        <v/>
      </c>
      <c r="S38" s="1" t="e">
        <f t="shared" si="11"/>
        <v>#VALUE!</v>
      </c>
      <c r="T38" s="2" t="e">
        <f t="shared" si="12"/>
        <v>#VALUE!</v>
      </c>
      <c r="U38" s="2" t="e">
        <f t="shared" si="13"/>
        <v>#VALUE!</v>
      </c>
      <c r="V38" s="1" t="e">
        <f t="shared" si="14"/>
        <v>#VALUE!</v>
      </c>
      <c r="W38" t="e">
        <f t="shared" si="15"/>
        <v>#VALUE!</v>
      </c>
      <c r="X38" t="e">
        <f t="shared" si="16"/>
        <v>#VALUE!</v>
      </c>
      <c r="Y38" t="e">
        <f t="shared" si="17"/>
        <v>#VALUE!</v>
      </c>
      <c r="Z38" t="e">
        <f t="shared" si="18"/>
        <v>#VALUE!</v>
      </c>
      <c r="AA38" s="1">
        <v>1</v>
      </c>
    </row>
    <row r="39" spans="1:27" x14ac:dyDescent="0.3">
      <c r="A39" s="69">
        <f t="shared" si="0"/>
        <v>0</v>
      </c>
      <c r="B39" s="93">
        <f>HLOOKUP($B$3,LIST!$A$18:$M$34,ROW()-22,0)</f>
        <v>0</v>
      </c>
      <c r="C39" s="87" t="s">
        <v>119</v>
      </c>
      <c r="D39" s="82"/>
      <c r="E39" s="81">
        <f t="shared" si="3"/>
        <v>0</v>
      </c>
      <c r="F39" s="81">
        <f t="shared" si="4"/>
        <v>0</v>
      </c>
      <c r="G39" s="54">
        <f t="shared" si="1"/>
        <v>0</v>
      </c>
      <c r="H39" s="50">
        <f t="shared" si="2"/>
        <v>0</v>
      </c>
      <c r="I39" s="60">
        <f t="shared" si="5"/>
        <v>0</v>
      </c>
      <c r="J39" s="65" t="str">
        <f t="shared" si="6"/>
        <v/>
      </c>
      <c r="K39" s="37" t="str">
        <f t="shared" si="7"/>
        <v/>
      </c>
      <c r="L39" s="37" t="str">
        <f t="shared" si="8"/>
        <v/>
      </c>
      <c r="M39" s="43"/>
      <c r="N39" s="94" t="s">
        <v>226</v>
      </c>
      <c r="O39" s="46"/>
      <c r="P39" s="74" t="str">
        <f t="shared" si="9"/>
        <v/>
      </c>
      <c r="Q39" s="74" t="str">
        <f t="shared" si="10"/>
        <v/>
      </c>
      <c r="S39" s="1" t="e">
        <f t="shared" si="11"/>
        <v>#VALUE!</v>
      </c>
      <c r="T39" s="2" t="e">
        <f t="shared" si="12"/>
        <v>#VALUE!</v>
      </c>
      <c r="U39" s="2" t="e">
        <f t="shared" si="13"/>
        <v>#VALUE!</v>
      </c>
      <c r="V39" s="1" t="e">
        <f t="shared" si="14"/>
        <v>#VALUE!</v>
      </c>
      <c r="W39" t="e">
        <f t="shared" si="15"/>
        <v>#VALUE!</v>
      </c>
      <c r="X39" t="e">
        <f t="shared" si="16"/>
        <v>#VALUE!</v>
      </c>
      <c r="Y39" t="e">
        <f t="shared" si="17"/>
        <v>#VALUE!</v>
      </c>
      <c r="Z39" t="e">
        <f t="shared" si="18"/>
        <v>#VALUE!</v>
      </c>
      <c r="AA39" s="1">
        <v>1</v>
      </c>
    </row>
    <row r="40" spans="1:27" x14ac:dyDescent="0.3">
      <c r="A40" s="1"/>
      <c r="B40" s="1"/>
      <c r="C40" s="1"/>
      <c r="D40" s="1"/>
      <c r="E40" s="1"/>
      <c r="F40" s="1"/>
      <c r="G40" s="1"/>
      <c r="J40" s="10"/>
      <c r="K40" s="10"/>
      <c r="L40" s="10"/>
    </row>
    <row r="41" spans="1:27" hidden="1" x14ac:dyDescent="0.3">
      <c r="A41" s="73"/>
      <c r="B41" s="83" t="s">
        <v>259</v>
      </c>
      <c r="C41" s="73"/>
      <c r="D41" s="73"/>
      <c r="E41" s="73"/>
      <c r="F41" s="73"/>
      <c r="G41" s="1"/>
      <c r="I41" s="1" t="str">
        <f>IFERROR((INT(N26&amp;O26)),"")</f>
        <v/>
      </c>
      <c r="J41" s="11" t="str">
        <f>IFERROR((_xlfn.RANK.EQ(I41,$I$41:$I$54,0)),"")</f>
        <v/>
      </c>
      <c r="K41" s="11" t="str">
        <f>IFERROR((_xlfn.RANK.EQ(#REF!,#REF!,0)),"")</f>
        <v/>
      </c>
      <c r="L41" s="11" t="str">
        <f>IFERROR((_xlfn.RANK.EQ(P26,$P$24:$P$39,0)),"")</f>
        <v/>
      </c>
      <c r="M41" s="11" t="str">
        <f t="shared" ref="M41:O42" si="19">IFERROR((J41*0.5+K41*0.3+L41*0.2),"")</f>
        <v/>
      </c>
      <c r="S41" t="s">
        <v>274</v>
      </c>
    </row>
    <row r="42" spans="1:27" ht="17.25" hidden="1" thickBot="1" x14ac:dyDescent="0.35">
      <c r="A42" s="16"/>
      <c r="B42" s="16"/>
      <c r="C42" s="16"/>
      <c r="D42" s="16"/>
      <c r="E42" s="17"/>
      <c r="F42" s="17"/>
      <c r="G42" s="17"/>
      <c r="H42" s="17"/>
      <c r="I42" s="17"/>
      <c r="J42" s="17"/>
      <c r="K42" s="17" t="str">
        <f>IFERROR((INT(N27&amp;O27)),"")</f>
        <v/>
      </c>
      <c r="L42" s="17" t="str">
        <f>IFERROR((_xlfn.RANK.EQ(K42,$I$41:$I$54,0)),"")</f>
        <v/>
      </c>
      <c r="M42" s="38" t="str">
        <f>IFERROR((_xlfn.RANK.EQ(#REF!,#REF!,0)),"")</f>
        <v/>
      </c>
      <c r="N42" s="39" t="str">
        <f t="shared" ref="N42:N54" si="20">IFERROR((_xlfn.RANK.EQ(P27,$P$24:$P$39,0)),"")</f>
        <v/>
      </c>
      <c r="O42" s="40" t="str">
        <f t="shared" si="19"/>
        <v/>
      </c>
      <c r="P42" s="18"/>
      <c r="Q42" s="17"/>
      <c r="S42" s="1" t="s">
        <v>273</v>
      </c>
      <c r="T42" s="1" t="s">
        <v>272</v>
      </c>
      <c r="U42" s="1" t="s">
        <v>273</v>
      </c>
      <c r="V42" s="1" t="s">
        <v>272</v>
      </c>
    </row>
    <row r="43" spans="1:27" ht="17.25" hidden="1" thickTop="1" x14ac:dyDescent="0.3">
      <c r="A43" s="32"/>
      <c r="B43" s="24"/>
      <c r="C43" s="29"/>
      <c r="D43" s="61" t="str">
        <f>IFERROR((VLOOKUP(D24,LIST!S:V,4,0)),"")</f>
        <v/>
      </c>
      <c r="E43" s="51">
        <f t="shared" ref="E43:G58" si="21">RANK(E24,E$24:E$39,1)</f>
        <v>1</v>
      </c>
      <c r="F43" s="2"/>
      <c r="G43" s="2">
        <f t="shared" si="21"/>
        <v>1</v>
      </c>
      <c r="H43" s="2">
        <f t="shared" ref="H43:H58" si="22">RANK(I24,I$24:I$39,1)</f>
        <v>1</v>
      </c>
      <c r="I43" t="str">
        <f t="shared" ref="I43:I57" si="23">IFERROR((D43*0.005),"")</f>
        <v/>
      </c>
      <c r="J43" s="85" t="str">
        <f>IFERROR((E43*0.7+G43*0.3+H43*0.1+I43),"")</f>
        <v/>
      </c>
      <c r="K43" s="36" t="str">
        <f>K24</f>
        <v/>
      </c>
      <c r="L43" s="36" t="str">
        <f>L24</f>
        <v/>
      </c>
      <c r="M43" s="41" t="str">
        <f>IF(M24=6,1,IF(O24=6,0,""))</f>
        <v/>
      </c>
      <c r="N43" s="48" t="str">
        <f t="shared" si="20"/>
        <v/>
      </c>
      <c r="O43" s="44" t="str">
        <f>IF(O24=6,1,IF(M24=6,0,""))</f>
        <v/>
      </c>
      <c r="P43" s="13">
        <f>P24</f>
        <v>0</v>
      </c>
      <c r="Q43" s="36" t="str">
        <f>Q24</f>
        <v/>
      </c>
      <c r="R43" s="2">
        <f t="shared" ref="R43:R58" si="24">+D24</f>
        <v>0</v>
      </c>
      <c r="S43">
        <f>COUNTIF(S24:S39,"승")</f>
        <v>0</v>
      </c>
    </row>
    <row r="44" spans="1:27" hidden="1" x14ac:dyDescent="0.3">
      <c r="A44" s="33"/>
      <c r="B44" s="25"/>
      <c r="C44" s="30"/>
      <c r="D44" s="62" t="str">
        <f>IFERROR((VLOOKUP(D25,LIST!S:V,4,0)),"")</f>
        <v/>
      </c>
      <c r="E44" s="51">
        <f t="shared" si="21"/>
        <v>1</v>
      </c>
      <c r="F44" s="2"/>
      <c r="G44" s="2">
        <f t="shared" si="21"/>
        <v>1</v>
      </c>
      <c r="H44" s="2">
        <f t="shared" si="22"/>
        <v>1</v>
      </c>
      <c r="I44" t="str">
        <f t="shared" si="23"/>
        <v/>
      </c>
      <c r="J44" s="85" t="str">
        <f t="shared" ref="J44:J58" si="25">IFERROR((E44*0.7+G44*0.3+H44*0.1+I44),"")</f>
        <v/>
      </c>
      <c r="K44" s="35" t="str">
        <f t="shared" ref="K44" si="26">K25</f>
        <v/>
      </c>
      <c r="L44" s="35" t="str">
        <f t="shared" ref="L44:L58" si="27">L25</f>
        <v/>
      </c>
      <c r="M44" s="42" t="str">
        <f t="shared" ref="M44:M58" si="28">IF(M25=6,1,IF(O25=6,0,""))</f>
        <v/>
      </c>
      <c r="N44" s="49" t="str">
        <f t="shared" si="20"/>
        <v/>
      </c>
      <c r="O44" s="45" t="str">
        <f t="shared" ref="O44:O58" si="29">IF(O25=6,1,IF(M25=6,0,""))</f>
        <v/>
      </c>
      <c r="P44" s="14" t="str">
        <f t="shared" ref="P44" si="30">P25</f>
        <v/>
      </c>
      <c r="Q44" s="14" t="str">
        <f t="shared" ref="Q44:Q58" si="31">Q25</f>
        <v/>
      </c>
      <c r="R44" s="2">
        <f t="shared" si="24"/>
        <v>0</v>
      </c>
    </row>
    <row r="45" spans="1:27" hidden="1" x14ac:dyDescent="0.3">
      <c r="A45" s="33"/>
      <c r="B45" s="25"/>
      <c r="C45" s="30"/>
      <c r="D45" s="62" t="str">
        <f>IFERROR((VLOOKUP(D26,LIST!S:V,4,0)),"")</f>
        <v/>
      </c>
      <c r="E45" s="51">
        <f t="shared" si="21"/>
        <v>1</v>
      </c>
      <c r="F45" s="2"/>
      <c r="G45" s="2">
        <f t="shared" si="21"/>
        <v>1</v>
      </c>
      <c r="H45" s="2">
        <f t="shared" si="22"/>
        <v>1</v>
      </c>
      <c r="I45" t="str">
        <f t="shared" si="23"/>
        <v/>
      </c>
      <c r="J45" s="85" t="str">
        <f t="shared" si="25"/>
        <v/>
      </c>
      <c r="K45" s="35" t="str">
        <f t="shared" ref="K45" si="32">K26</f>
        <v/>
      </c>
      <c r="L45" s="35" t="str">
        <f t="shared" si="27"/>
        <v/>
      </c>
      <c r="M45" s="42" t="str">
        <f t="shared" si="28"/>
        <v/>
      </c>
      <c r="N45" s="49" t="str">
        <f t="shared" si="20"/>
        <v/>
      </c>
      <c r="O45" s="45" t="str">
        <f t="shared" si="29"/>
        <v/>
      </c>
      <c r="P45" s="14" t="str">
        <f t="shared" ref="P45" si="33">P26</f>
        <v/>
      </c>
      <c r="Q45" s="14" t="str">
        <f t="shared" si="31"/>
        <v/>
      </c>
      <c r="R45" s="2">
        <f t="shared" si="24"/>
        <v>0</v>
      </c>
    </row>
    <row r="46" spans="1:27" hidden="1" x14ac:dyDescent="0.3">
      <c r="A46" s="33"/>
      <c r="B46" s="25"/>
      <c r="C46" s="30"/>
      <c r="D46" s="62" t="str">
        <f>IFERROR((VLOOKUP(D27,LIST!S:V,4,0)),"")</f>
        <v/>
      </c>
      <c r="E46" s="51">
        <f t="shared" si="21"/>
        <v>1</v>
      </c>
      <c r="F46" s="2"/>
      <c r="G46" s="2">
        <f t="shared" si="21"/>
        <v>1</v>
      </c>
      <c r="H46" s="2">
        <f t="shared" si="22"/>
        <v>1</v>
      </c>
      <c r="I46" t="str">
        <f t="shared" si="23"/>
        <v/>
      </c>
      <c r="J46" s="85" t="str">
        <f t="shared" si="25"/>
        <v/>
      </c>
      <c r="K46" s="35" t="str">
        <f t="shared" ref="K46" si="34">K27</f>
        <v/>
      </c>
      <c r="L46" s="35" t="str">
        <f t="shared" si="27"/>
        <v/>
      </c>
      <c r="M46" s="42" t="str">
        <f t="shared" si="28"/>
        <v/>
      </c>
      <c r="N46" s="49" t="str">
        <f t="shared" si="20"/>
        <v/>
      </c>
      <c r="O46" s="45" t="str">
        <f t="shared" si="29"/>
        <v/>
      </c>
      <c r="P46" s="14" t="str">
        <f t="shared" ref="P46" si="35">P27</f>
        <v/>
      </c>
      <c r="Q46" s="14" t="str">
        <f t="shared" si="31"/>
        <v/>
      </c>
      <c r="R46" s="2">
        <f t="shared" si="24"/>
        <v>0</v>
      </c>
    </row>
    <row r="47" spans="1:27" hidden="1" x14ac:dyDescent="0.3">
      <c r="A47" s="33"/>
      <c r="B47" s="25"/>
      <c r="C47" s="30"/>
      <c r="D47" s="62" t="str">
        <f>IFERROR((VLOOKUP(D28,LIST!S:V,4,0)),"")</f>
        <v/>
      </c>
      <c r="E47" s="51">
        <f t="shared" si="21"/>
        <v>1</v>
      </c>
      <c r="F47" s="2"/>
      <c r="G47" s="2">
        <f t="shared" si="21"/>
        <v>1</v>
      </c>
      <c r="H47" s="2">
        <f t="shared" si="22"/>
        <v>1</v>
      </c>
      <c r="I47" t="str">
        <f t="shared" si="23"/>
        <v/>
      </c>
      <c r="J47" s="85" t="str">
        <f t="shared" si="25"/>
        <v/>
      </c>
      <c r="K47" s="35" t="str">
        <f t="shared" ref="K47" si="36">K28</f>
        <v/>
      </c>
      <c r="L47" s="35" t="str">
        <f t="shared" si="27"/>
        <v/>
      </c>
      <c r="M47" s="42" t="str">
        <f t="shared" si="28"/>
        <v/>
      </c>
      <c r="N47" s="49" t="str">
        <f t="shared" si="20"/>
        <v/>
      </c>
      <c r="O47" s="45" t="str">
        <f t="shared" si="29"/>
        <v/>
      </c>
      <c r="P47" s="14" t="str">
        <f t="shared" ref="P47" si="37">P28</f>
        <v/>
      </c>
      <c r="Q47" s="14" t="str">
        <f t="shared" si="31"/>
        <v/>
      </c>
      <c r="R47" s="2">
        <f t="shared" si="24"/>
        <v>0</v>
      </c>
    </row>
    <row r="48" spans="1:27" hidden="1" x14ac:dyDescent="0.3">
      <c r="A48" s="33"/>
      <c r="B48" s="25"/>
      <c r="C48" s="30"/>
      <c r="D48" s="62" t="str">
        <f>IFERROR((VLOOKUP(D29,LIST!S:V,4,0)),"")</f>
        <v/>
      </c>
      <c r="E48" s="51">
        <f t="shared" si="21"/>
        <v>1</v>
      </c>
      <c r="F48" s="2"/>
      <c r="G48" s="2">
        <f t="shared" si="21"/>
        <v>1</v>
      </c>
      <c r="H48" s="2">
        <f t="shared" si="22"/>
        <v>1</v>
      </c>
      <c r="I48" t="str">
        <f t="shared" si="23"/>
        <v/>
      </c>
      <c r="J48" s="85" t="str">
        <f t="shared" si="25"/>
        <v/>
      </c>
      <c r="K48" s="35" t="str">
        <f t="shared" ref="K48" si="38">K29</f>
        <v/>
      </c>
      <c r="L48" s="35" t="str">
        <f t="shared" si="27"/>
        <v/>
      </c>
      <c r="M48" s="42" t="str">
        <f t="shared" si="28"/>
        <v/>
      </c>
      <c r="N48" s="49" t="str">
        <f t="shared" si="20"/>
        <v/>
      </c>
      <c r="O48" s="45" t="str">
        <f t="shared" si="29"/>
        <v/>
      </c>
      <c r="P48" s="14" t="str">
        <f t="shared" ref="P48" si="39">P29</f>
        <v/>
      </c>
      <c r="Q48" s="14" t="str">
        <f t="shared" si="31"/>
        <v/>
      </c>
      <c r="R48" s="2">
        <f t="shared" si="24"/>
        <v>0</v>
      </c>
    </row>
    <row r="49" spans="1:18" hidden="1" x14ac:dyDescent="0.3">
      <c r="A49" s="33"/>
      <c r="B49" s="25"/>
      <c r="C49" s="30"/>
      <c r="D49" s="62" t="str">
        <f>IFERROR((VLOOKUP(D30,LIST!S:V,4,0)),"")</f>
        <v/>
      </c>
      <c r="E49" s="51">
        <f t="shared" si="21"/>
        <v>1</v>
      </c>
      <c r="F49" s="2"/>
      <c r="G49" s="2">
        <f t="shared" si="21"/>
        <v>1</v>
      </c>
      <c r="H49" s="2">
        <f t="shared" si="22"/>
        <v>1</v>
      </c>
      <c r="I49" t="str">
        <f t="shared" si="23"/>
        <v/>
      </c>
      <c r="J49" s="85" t="str">
        <f t="shared" si="25"/>
        <v/>
      </c>
      <c r="K49" s="35" t="str">
        <f t="shared" ref="K49" si="40">K30</f>
        <v/>
      </c>
      <c r="L49" s="35" t="str">
        <f t="shared" si="27"/>
        <v/>
      </c>
      <c r="M49" s="42" t="str">
        <f t="shared" si="28"/>
        <v/>
      </c>
      <c r="N49" s="49" t="str">
        <f t="shared" si="20"/>
        <v/>
      </c>
      <c r="O49" s="45" t="str">
        <f t="shared" si="29"/>
        <v/>
      </c>
      <c r="P49" s="14" t="str">
        <f t="shared" ref="P49" si="41">P30</f>
        <v/>
      </c>
      <c r="Q49" s="14" t="str">
        <f t="shared" si="31"/>
        <v/>
      </c>
      <c r="R49" s="2">
        <f t="shared" si="24"/>
        <v>0</v>
      </c>
    </row>
    <row r="50" spans="1:18" hidden="1" x14ac:dyDescent="0.3">
      <c r="A50" s="33"/>
      <c r="B50" s="25"/>
      <c r="C50" s="30"/>
      <c r="D50" s="62" t="str">
        <f>IFERROR((VLOOKUP(D31,LIST!S:V,4,0)),"")</f>
        <v/>
      </c>
      <c r="E50" s="51">
        <f t="shared" si="21"/>
        <v>1</v>
      </c>
      <c r="F50" s="2"/>
      <c r="G50" s="2">
        <f t="shared" si="21"/>
        <v>1</v>
      </c>
      <c r="H50" s="2">
        <f t="shared" si="22"/>
        <v>1</v>
      </c>
      <c r="I50" t="str">
        <f t="shared" si="23"/>
        <v/>
      </c>
      <c r="J50" s="85" t="str">
        <f t="shared" si="25"/>
        <v/>
      </c>
      <c r="K50" s="35" t="str">
        <f t="shared" ref="K50" si="42">K31</f>
        <v/>
      </c>
      <c r="L50" s="35" t="str">
        <f t="shared" si="27"/>
        <v/>
      </c>
      <c r="M50" s="42" t="str">
        <f t="shared" si="28"/>
        <v/>
      </c>
      <c r="N50" s="49" t="str">
        <f t="shared" si="20"/>
        <v/>
      </c>
      <c r="O50" s="45" t="str">
        <f t="shared" si="29"/>
        <v/>
      </c>
      <c r="P50" s="14" t="str">
        <f t="shared" ref="P50" si="43">P31</f>
        <v/>
      </c>
      <c r="Q50" s="14" t="str">
        <f t="shared" si="31"/>
        <v/>
      </c>
      <c r="R50" s="2">
        <f t="shared" si="24"/>
        <v>0</v>
      </c>
    </row>
    <row r="51" spans="1:18" hidden="1" x14ac:dyDescent="0.3">
      <c r="A51" s="33"/>
      <c r="B51" s="25"/>
      <c r="C51" s="30"/>
      <c r="D51" s="62" t="str">
        <f>IFERROR((VLOOKUP(D32,LIST!S:V,4,0)),"")</f>
        <v/>
      </c>
      <c r="E51" s="51">
        <f t="shared" si="21"/>
        <v>1</v>
      </c>
      <c r="F51" s="2"/>
      <c r="G51" s="2">
        <f t="shared" si="21"/>
        <v>1</v>
      </c>
      <c r="H51" s="2">
        <f t="shared" si="22"/>
        <v>1</v>
      </c>
      <c r="I51" t="str">
        <f t="shared" si="23"/>
        <v/>
      </c>
      <c r="J51" s="85" t="str">
        <f t="shared" si="25"/>
        <v/>
      </c>
      <c r="K51" s="35" t="str">
        <f t="shared" ref="K51" si="44">K32</f>
        <v/>
      </c>
      <c r="L51" s="35" t="str">
        <f t="shared" si="27"/>
        <v/>
      </c>
      <c r="M51" s="42" t="str">
        <f t="shared" si="28"/>
        <v/>
      </c>
      <c r="N51" s="49" t="str">
        <f t="shared" si="20"/>
        <v/>
      </c>
      <c r="O51" s="45" t="str">
        <f t="shared" si="29"/>
        <v/>
      </c>
      <c r="P51" s="14" t="str">
        <f t="shared" ref="P51" si="45">P32</f>
        <v/>
      </c>
      <c r="Q51" s="14" t="str">
        <f t="shared" si="31"/>
        <v/>
      </c>
      <c r="R51" s="2">
        <f t="shared" si="24"/>
        <v>0</v>
      </c>
    </row>
    <row r="52" spans="1:18" hidden="1" x14ac:dyDescent="0.3">
      <c r="A52" s="33"/>
      <c r="B52" s="25"/>
      <c r="C52" s="30"/>
      <c r="D52" s="62" t="str">
        <f>IFERROR((VLOOKUP(D33,LIST!S:V,4,0)),"")</f>
        <v/>
      </c>
      <c r="E52" s="51">
        <f t="shared" si="21"/>
        <v>1</v>
      </c>
      <c r="F52" s="2"/>
      <c r="G52" s="2">
        <f t="shared" si="21"/>
        <v>1</v>
      </c>
      <c r="H52" s="2">
        <f t="shared" si="22"/>
        <v>1</v>
      </c>
      <c r="I52" t="str">
        <f t="shared" si="23"/>
        <v/>
      </c>
      <c r="J52" s="85" t="str">
        <f t="shared" si="25"/>
        <v/>
      </c>
      <c r="K52" s="35" t="str">
        <f t="shared" ref="K52" si="46">K33</f>
        <v/>
      </c>
      <c r="L52" s="35" t="str">
        <f t="shared" si="27"/>
        <v/>
      </c>
      <c r="M52" s="42" t="str">
        <f t="shared" si="28"/>
        <v/>
      </c>
      <c r="N52" s="49" t="str">
        <f t="shared" si="20"/>
        <v/>
      </c>
      <c r="O52" s="45" t="str">
        <f t="shared" si="29"/>
        <v/>
      </c>
      <c r="P52" s="14" t="str">
        <f t="shared" ref="P52" si="47">P33</f>
        <v/>
      </c>
      <c r="Q52" s="14" t="str">
        <f t="shared" si="31"/>
        <v/>
      </c>
      <c r="R52" s="2">
        <f t="shared" si="24"/>
        <v>0</v>
      </c>
    </row>
    <row r="53" spans="1:18" hidden="1" x14ac:dyDescent="0.3">
      <c r="A53" s="33"/>
      <c r="B53" s="25"/>
      <c r="C53" s="30"/>
      <c r="D53" s="62" t="str">
        <f>IFERROR((VLOOKUP(D34,LIST!S:V,4,0)),"")</f>
        <v/>
      </c>
      <c r="E53" s="51">
        <f t="shared" si="21"/>
        <v>1</v>
      </c>
      <c r="F53" s="2"/>
      <c r="G53" s="2">
        <f t="shared" si="21"/>
        <v>1</v>
      </c>
      <c r="H53" s="2">
        <f t="shared" si="22"/>
        <v>1</v>
      </c>
      <c r="I53" t="str">
        <f t="shared" si="23"/>
        <v/>
      </c>
      <c r="J53" s="85" t="str">
        <f t="shared" si="25"/>
        <v/>
      </c>
      <c r="K53" s="35" t="str">
        <f t="shared" ref="K53" si="48">K34</f>
        <v/>
      </c>
      <c r="L53" s="35" t="str">
        <f t="shared" si="27"/>
        <v/>
      </c>
      <c r="M53" s="42" t="str">
        <f t="shared" si="28"/>
        <v/>
      </c>
      <c r="N53" s="49" t="str">
        <f t="shared" si="20"/>
        <v/>
      </c>
      <c r="O53" s="45" t="str">
        <f t="shared" si="29"/>
        <v/>
      </c>
      <c r="P53" s="14" t="str">
        <f t="shared" ref="P53" si="49">P34</f>
        <v/>
      </c>
      <c r="Q53" s="14" t="str">
        <f t="shared" si="31"/>
        <v/>
      </c>
      <c r="R53" s="2">
        <f t="shared" si="24"/>
        <v>0</v>
      </c>
    </row>
    <row r="54" spans="1:18" hidden="1" x14ac:dyDescent="0.3">
      <c r="A54" s="33"/>
      <c r="B54" s="25"/>
      <c r="C54" s="30"/>
      <c r="D54" s="62" t="str">
        <f>IFERROR((VLOOKUP(D35,LIST!S:V,4,0)),"")</f>
        <v/>
      </c>
      <c r="E54" s="51">
        <f t="shared" si="21"/>
        <v>1</v>
      </c>
      <c r="F54" s="2"/>
      <c r="G54" s="2">
        <f t="shared" si="21"/>
        <v>1</v>
      </c>
      <c r="H54" s="2">
        <f t="shared" si="22"/>
        <v>1</v>
      </c>
      <c r="I54" t="str">
        <f t="shared" si="23"/>
        <v/>
      </c>
      <c r="J54" s="85" t="str">
        <f t="shared" si="25"/>
        <v/>
      </c>
      <c r="K54" s="35" t="str">
        <f t="shared" ref="K54" si="50">K35</f>
        <v/>
      </c>
      <c r="L54" s="35" t="str">
        <f t="shared" si="27"/>
        <v/>
      </c>
      <c r="M54" s="42" t="str">
        <f t="shared" si="28"/>
        <v/>
      </c>
      <c r="N54" s="49" t="str">
        <f t="shared" si="20"/>
        <v/>
      </c>
      <c r="O54" s="45" t="str">
        <f t="shared" si="29"/>
        <v/>
      </c>
      <c r="P54" s="14" t="str">
        <f t="shared" ref="P54" si="51">P35</f>
        <v/>
      </c>
      <c r="Q54" s="14" t="str">
        <f t="shared" si="31"/>
        <v/>
      </c>
      <c r="R54" s="2">
        <f t="shared" si="24"/>
        <v>0</v>
      </c>
    </row>
    <row r="55" spans="1:18" hidden="1" x14ac:dyDescent="0.3">
      <c r="A55" s="33"/>
      <c r="B55" s="25"/>
      <c r="C55" s="30"/>
      <c r="D55" s="62" t="str">
        <f>IFERROR((VLOOKUP(D36,LIST!S:V,4,0)),"")</f>
        <v/>
      </c>
      <c r="E55" s="51">
        <f t="shared" si="21"/>
        <v>1</v>
      </c>
      <c r="F55" s="2"/>
      <c r="G55" s="2">
        <f t="shared" si="21"/>
        <v>1</v>
      </c>
      <c r="H55" s="2">
        <f t="shared" si="22"/>
        <v>1</v>
      </c>
      <c r="I55" t="str">
        <f t="shared" si="23"/>
        <v/>
      </c>
      <c r="J55" s="85" t="str">
        <f t="shared" si="25"/>
        <v/>
      </c>
      <c r="K55" s="35" t="str">
        <f t="shared" ref="K55" si="52">K36</f>
        <v/>
      </c>
      <c r="L55" s="35" t="str">
        <f t="shared" si="27"/>
        <v/>
      </c>
      <c r="M55" s="42" t="str">
        <f t="shared" si="28"/>
        <v/>
      </c>
      <c r="N55" s="49"/>
      <c r="O55" s="45" t="str">
        <f t="shared" si="29"/>
        <v/>
      </c>
      <c r="P55" s="15" t="str">
        <f t="shared" ref="P55" si="53">P36</f>
        <v/>
      </c>
      <c r="Q55" s="15" t="str">
        <f t="shared" si="31"/>
        <v/>
      </c>
      <c r="R55" s="2">
        <f t="shared" si="24"/>
        <v>0</v>
      </c>
    </row>
    <row r="56" spans="1:18" hidden="1" x14ac:dyDescent="0.3">
      <c r="A56" s="33"/>
      <c r="B56" s="25"/>
      <c r="C56" s="30"/>
      <c r="D56" s="62" t="str">
        <f>IFERROR((VLOOKUP(D37,LIST!S:V,4,0)),"")</f>
        <v/>
      </c>
      <c r="E56" s="51">
        <f t="shared" si="21"/>
        <v>1</v>
      </c>
      <c r="F56" s="2"/>
      <c r="G56" s="2">
        <f t="shared" si="21"/>
        <v>1</v>
      </c>
      <c r="H56" s="2">
        <f t="shared" si="22"/>
        <v>1</v>
      </c>
      <c r="I56" t="str">
        <f t="shared" si="23"/>
        <v/>
      </c>
      <c r="J56" s="85" t="str">
        <f t="shared" si="25"/>
        <v/>
      </c>
      <c r="K56" s="35" t="str">
        <f t="shared" ref="K56" si="54">K37</f>
        <v/>
      </c>
      <c r="L56" s="35" t="str">
        <f t="shared" si="27"/>
        <v/>
      </c>
      <c r="M56" s="42" t="str">
        <f t="shared" si="28"/>
        <v/>
      </c>
      <c r="N56" s="49"/>
      <c r="O56" s="45" t="str">
        <f t="shared" si="29"/>
        <v/>
      </c>
      <c r="P56" s="15" t="str">
        <f t="shared" ref="P56" si="55">P37</f>
        <v/>
      </c>
      <c r="Q56" s="15" t="str">
        <f t="shared" si="31"/>
        <v/>
      </c>
      <c r="R56" s="2">
        <f t="shared" si="24"/>
        <v>0</v>
      </c>
    </row>
    <row r="57" spans="1:18" hidden="1" x14ac:dyDescent="0.3">
      <c r="A57" s="33"/>
      <c r="B57" s="25"/>
      <c r="C57" s="30"/>
      <c r="D57" s="62" t="str">
        <f>IFERROR((VLOOKUP(D38,LIST!S:V,4,0)),"")</f>
        <v/>
      </c>
      <c r="E57" s="51">
        <f t="shared" si="21"/>
        <v>1</v>
      </c>
      <c r="F57" s="2"/>
      <c r="G57" s="2">
        <f t="shared" si="21"/>
        <v>1</v>
      </c>
      <c r="H57" s="2">
        <f t="shared" si="22"/>
        <v>1</v>
      </c>
      <c r="I57" t="str">
        <f t="shared" si="23"/>
        <v/>
      </c>
      <c r="J57" s="85" t="str">
        <f t="shared" si="25"/>
        <v/>
      </c>
      <c r="K57" s="35" t="str">
        <f t="shared" ref="K57" si="56">K38</f>
        <v/>
      </c>
      <c r="L57" s="35" t="str">
        <f t="shared" si="27"/>
        <v/>
      </c>
      <c r="M57" s="42" t="str">
        <f t="shared" si="28"/>
        <v/>
      </c>
      <c r="N57" s="49"/>
      <c r="O57" s="45" t="str">
        <f t="shared" si="29"/>
        <v/>
      </c>
      <c r="P57" s="15" t="str">
        <f t="shared" ref="P57" si="57">P38</f>
        <v/>
      </c>
      <c r="Q57" s="15" t="str">
        <f t="shared" si="31"/>
        <v/>
      </c>
      <c r="R57" s="2">
        <f t="shared" si="24"/>
        <v>0</v>
      </c>
    </row>
    <row r="58" spans="1:18" ht="17.25" hidden="1" thickBot="1" x14ac:dyDescent="0.35">
      <c r="A58" s="34"/>
      <c r="B58" s="26"/>
      <c r="C58" s="31"/>
      <c r="D58" s="63" t="str">
        <f>IFERROR((VLOOKUP(D39,LIST!S:V,4,0)),"")</f>
        <v/>
      </c>
      <c r="E58" s="51">
        <f t="shared" si="21"/>
        <v>1</v>
      </c>
      <c r="F58" s="2"/>
      <c r="G58" s="2">
        <f t="shared" si="21"/>
        <v>1</v>
      </c>
      <c r="H58" s="2">
        <f t="shared" si="22"/>
        <v>1</v>
      </c>
      <c r="I58" t="str">
        <f>IFERROR((D58*0.005),"")</f>
        <v/>
      </c>
      <c r="J58" s="85" t="str">
        <f t="shared" si="25"/>
        <v/>
      </c>
      <c r="K58" s="37" t="str">
        <f t="shared" ref="K58" si="58">K39</f>
        <v/>
      </c>
      <c r="L58" s="37" t="str">
        <f t="shared" si="27"/>
        <v/>
      </c>
      <c r="M58" s="43" t="str">
        <f t="shared" si="28"/>
        <v/>
      </c>
      <c r="N58" s="50"/>
      <c r="O58" s="46" t="str">
        <f t="shared" si="29"/>
        <v/>
      </c>
      <c r="P58" s="12" t="str">
        <f t="shared" ref="P58" si="59">P39</f>
        <v/>
      </c>
      <c r="Q58" s="12" t="str">
        <f t="shared" si="31"/>
        <v/>
      </c>
      <c r="R58" s="2">
        <f t="shared" si="24"/>
        <v>0</v>
      </c>
    </row>
    <row r="59" spans="1:18" hidden="1" x14ac:dyDescent="0.3"/>
    <row r="60" spans="1:18" hidden="1" x14ac:dyDescent="0.3"/>
    <row r="61" spans="1:18" hidden="1" x14ac:dyDescent="0.3"/>
    <row r="62" spans="1:18" hidden="1" x14ac:dyDescent="0.3"/>
    <row r="63" spans="1:18" hidden="1" x14ac:dyDescent="0.3"/>
    <row r="64" spans="1:18" hidden="1" x14ac:dyDescent="0.3"/>
    <row r="65" hidden="1" x14ac:dyDescent="0.3"/>
    <row r="66" hidden="1" x14ac:dyDescent="0.3"/>
    <row r="67" hidden="1" x14ac:dyDescent="0.3"/>
    <row r="68" hidden="1" x14ac:dyDescent="0.3"/>
    <row r="69" hidden="1" x14ac:dyDescent="0.3"/>
    <row r="70" hidden="1" x14ac:dyDescent="0.3"/>
    <row r="71" hidden="1" x14ac:dyDescent="0.3"/>
    <row r="72" hidden="1" x14ac:dyDescent="0.3"/>
    <row r="73" hidden="1" x14ac:dyDescent="0.3"/>
    <row r="74" hidden="1" x14ac:dyDescent="0.3"/>
    <row r="75" hidden="1" x14ac:dyDescent="0.3"/>
    <row r="76" hidden="1" x14ac:dyDescent="0.3"/>
    <row r="77" hidden="1" x14ac:dyDescent="0.3"/>
    <row r="78" hidden="1" x14ac:dyDescent="0.3"/>
    <row r="79" hidden="1" x14ac:dyDescent="0.3"/>
    <row r="80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</sheetData>
  <mergeCells count="4">
    <mergeCell ref="B3:C3"/>
    <mergeCell ref="A1:Q1"/>
    <mergeCell ref="B2:D2"/>
    <mergeCell ref="M23:O23"/>
  </mergeCells>
  <phoneticPr fontId="2" type="noConversion"/>
  <conditionalFormatting sqref="B24:B39">
    <cfRule type="cellIs" dxfId="36" priority="40" operator="notEqual">
      <formula>0</formula>
    </cfRule>
    <cfRule type="cellIs" dxfId="35" priority="41" operator="equal">
      <formula>0</formula>
    </cfRule>
  </conditionalFormatting>
  <conditionalFormatting sqref="A43:A58">
    <cfRule type="cellIs" dxfId="34" priority="39" operator="equal">
      <formula>0</formula>
    </cfRule>
  </conditionalFormatting>
  <conditionalFormatting sqref="C43:C58">
    <cfRule type="cellIs" dxfId="33" priority="37" operator="notEqual">
      <formula>0</formula>
    </cfRule>
    <cfRule type="cellIs" dxfId="32" priority="38" operator="equal">
      <formula>0</formula>
    </cfRule>
  </conditionalFormatting>
  <conditionalFormatting sqref="A24">
    <cfRule type="expression" dxfId="31" priority="32">
      <formula>$O$24</formula>
    </cfRule>
    <cfRule type="expression" dxfId="30" priority="33">
      <formula>$M$24</formula>
    </cfRule>
  </conditionalFormatting>
  <conditionalFormatting sqref="A25">
    <cfRule type="expression" dxfId="29" priority="29">
      <formula>$O$25</formula>
    </cfRule>
    <cfRule type="expression" dxfId="28" priority="31">
      <formula>$M$25</formula>
    </cfRule>
  </conditionalFormatting>
  <conditionalFormatting sqref="A26">
    <cfRule type="expression" dxfId="27" priority="27">
      <formula>$O$26</formula>
    </cfRule>
    <cfRule type="expression" dxfId="26" priority="28">
      <formula>$M$26</formula>
    </cfRule>
  </conditionalFormatting>
  <conditionalFormatting sqref="A27">
    <cfRule type="expression" dxfId="25" priority="25">
      <formula>$O$27</formula>
    </cfRule>
    <cfRule type="expression" dxfId="24" priority="26">
      <formula>$M$27</formula>
    </cfRule>
  </conditionalFormatting>
  <conditionalFormatting sqref="A28">
    <cfRule type="expression" dxfId="23" priority="23">
      <formula>$O$28</formula>
    </cfRule>
    <cfRule type="expression" dxfId="22" priority="24">
      <formula>$M$28</formula>
    </cfRule>
  </conditionalFormatting>
  <conditionalFormatting sqref="A29">
    <cfRule type="expression" dxfId="21" priority="21">
      <formula>$O$29</formula>
    </cfRule>
    <cfRule type="expression" dxfId="20" priority="22">
      <formula>$M$29</formula>
    </cfRule>
  </conditionalFormatting>
  <conditionalFormatting sqref="A30">
    <cfRule type="expression" dxfId="19" priority="19">
      <formula>$O$30</formula>
    </cfRule>
    <cfRule type="expression" dxfId="18" priority="20">
      <formula>$M$30</formula>
    </cfRule>
  </conditionalFormatting>
  <conditionalFormatting sqref="A31">
    <cfRule type="expression" dxfId="17" priority="17">
      <formula>$O$31</formula>
    </cfRule>
    <cfRule type="expression" dxfId="16" priority="18">
      <formula>$M$31</formula>
    </cfRule>
  </conditionalFormatting>
  <conditionalFormatting sqref="A32">
    <cfRule type="expression" dxfId="15" priority="15">
      <formula>$O$32</formula>
    </cfRule>
    <cfRule type="expression" dxfId="14" priority="16">
      <formula>$M$32</formula>
    </cfRule>
  </conditionalFormatting>
  <conditionalFormatting sqref="A33">
    <cfRule type="expression" dxfId="13" priority="13">
      <formula>$O$33</formula>
    </cfRule>
    <cfRule type="expression" dxfId="12" priority="14">
      <formula>$M$33</formula>
    </cfRule>
  </conditionalFormatting>
  <conditionalFormatting sqref="A34">
    <cfRule type="expression" dxfId="11" priority="10">
      <formula>$O$34</formula>
    </cfRule>
    <cfRule type="expression" dxfId="10" priority="12">
      <formula>$M$34</formula>
    </cfRule>
  </conditionalFormatting>
  <conditionalFormatting sqref="A35">
    <cfRule type="expression" dxfId="9" priority="9">
      <formula>$O$35</formula>
    </cfRule>
    <cfRule type="expression" dxfId="8" priority="11">
      <formula>$M$35</formula>
    </cfRule>
  </conditionalFormatting>
  <conditionalFormatting sqref="A36">
    <cfRule type="expression" dxfId="7" priority="7">
      <formula>$O$36</formula>
    </cfRule>
    <cfRule type="expression" dxfId="6" priority="8">
      <formula>$M$36</formula>
    </cfRule>
  </conditionalFormatting>
  <conditionalFormatting sqref="A37">
    <cfRule type="expression" dxfId="5" priority="5">
      <formula>$O$37</formula>
    </cfRule>
    <cfRule type="expression" dxfId="4" priority="6">
      <formula>$M$37</formula>
    </cfRule>
  </conditionalFormatting>
  <conditionalFormatting sqref="A38">
    <cfRule type="expression" dxfId="3" priority="3">
      <formula>$O$38</formula>
    </cfRule>
    <cfRule type="expression" dxfId="2" priority="4">
      <formula>$M$38</formula>
    </cfRule>
  </conditionalFormatting>
  <conditionalFormatting sqref="A39">
    <cfRule type="expression" dxfId="1" priority="1">
      <formula>$O$39</formula>
    </cfRule>
    <cfRule type="expression" dxfId="0" priority="2">
      <formula>$M$39</formula>
    </cfRule>
  </conditionalFormatting>
  <printOptions horizontalCentered="1" verticalCentered="1"/>
  <pageMargins left="7.874015748031496E-2" right="7.874015748031496E-2" top="0.11811023622047245" bottom="7.874015748031496E-2" header="7.874015748031496E-2" footer="3.937007874015748E-2"/>
  <pageSetup paperSize="6" scale="97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7D7F7646-5717-4C75-8C98-9A2088D84EA5}">
          <x14:formula1>
            <xm:f>LIST!$A$1:$A$13</xm:f>
          </x14:formula1>
          <xm:sqref>B4:B5 B3:C3</xm:sqref>
        </x14:dataValidation>
        <x14:dataValidation type="list" allowBlank="1" showInputMessage="1" showErrorMessage="1" xr:uid="{CA800147-C72A-4895-8D2B-538A4D988BE4}">
          <x14:formula1>
            <xm:f>LIST!$S$1:$S$64</xm:f>
          </x14:formula1>
          <xm:sqref>D24:D39 K24:L39 P24:Q39</xm:sqref>
        </x14:dataValidation>
        <x14:dataValidation type="list" allowBlank="1" showInputMessage="1" showErrorMessage="1" xr:uid="{0A5E2944-31C6-4DEC-8169-0D11339689AD}">
          <x14:formula1>
            <xm:f>LIST!$Q$2:$Q$8</xm:f>
          </x14:formula1>
          <xm:sqref>M24:M39 O24:O39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ECBB-C8E4-4961-A16D-0F9C596AC250}">
  <dimension ref="A1:X65"/>
  <sheetViews>
    <sheetView workbookViewId="0">
      <selection activeCell="C2" sqref="C2"/>
    </sheetView>
  </sheetViews>
  <sheetFormatPr defaultRowHeight="16.5" x14ac:dyDescent="0.3"/>
  <cols>
    <col min="1" max="1" width="11.25" bestFit="1" customWidth="1"/>
    <col min="2" max="2" width="5.25" bestFit="1" customWidth="1"/>
    <col min="3" max="6" width="7" style="1" bestFit="1" customWidth="1"/>
    <col min="7" max="7" width="8.25" bestFit="1" customWidth="1"/>
    <col min="8" max="11" width="5.375" style="1" customWidth="1"/>
    <col min="12" max="12" width="2.625" customWidth="1"/>
    <col min="13" max="13" width="11" style="1" bestFit="1" customWidth="1"/>
    <col min="14" max="14" width="2.625" customWidth="1"/>
    <col min="15" max="16" width="9.125" style="1" bestFit="1" customWidth="1"/>
    <col min="17" max="17" width="6.875" style="1" bestFit="1" customWidth="1"/>
    <col min="18" max="18" width="2.625" customWidth="1"/>
    <col min="19" max="19" width="5.25" style="1" bestFit="1" customWidth="1"/>
    <col min="20" max="20" width="8.25" style="1" bestFit="1" customWidth="1"/>
    <col min="23" max="24" width="11.625" bestFit="1" customWidth="1"/>
  </cols>
  <sheetData>
    <row r="1" spans="1:24" x14ac:dyDescent="0.3">
      <c r="A1" s="3" t="s">
        <v>146</v>
      </c>
      <c r="B1" s="3" t="s">
        <v>147</v>
      </c>
      <c r="C1" s="4" t="s">
        <v>156</v>
      </c>
      <c r="D1" s="4" t="s">
        <v>138</v>
      </c>
      <c r="E1" s="4" t="s">
        <v>139</v>
      </c>
      <c r="F1" s="4" t="s">
        <v>140</v>
      </c>
      <c r="G1" s="3" t="s">
        <v>141</v>
      </c>
      <c r="H1" s="4" t="s">
        <v>124</v>
      </c>
      <c r="I1" s="4" t="s">
        <v>125</v>
      </c>
      <c r="J1" s="4" t="s">
        <v>122</v>
      </c>
      <c r="K1" s="4" t="s">
        <v>123</v>
      </c>
      <c r="M1" s="4" t="s">
        <v>142</v>
      </c>
      <c r="O1" s="4" t="s">
        <v>143</v>
      </c>
      <c r="P1" s="4" t="s">
        <v>144</v>
      </c>
      <c r="Q1" s="4" t="s">
        <v>145</v>
      </c>
      <c r="S1" s="4" t="s">
        <v>155</v>
      </c>
      <c r="T1" s="4" t="s">
        <v>141</v>
      </c>
      <c r="U1">
        <f>COUNTIF(대진표!D24:D39,"&gt;&lt;0")</f>
        <v>0</v>
      </c>
      <c r="V1" s="27" t="s">
        <v>154</v>
      </c>
      <c r="W1" s="27" t="s">
        <v>157</v>
      </c>
      <c r="X1" s="27" t="s">
        <v>158</v>
      </c>
    </row>
    <row r="2" spans="1:24" x14ac:dyDescent="0.3">
      <c r="A2" s="9">
        <f>대진표!$B$2</f>
        <v>44940</v>
      </c>
      <c r="B2" s="1" t="str">
        <f>IF(WEEKDAY(A2,1)=1,"일",IF(WEEKDAY(A2,1)=2,"월",IF(WEEKDAY(A2,1)=3,"화",IF(WEEKDAY(A2,1)=4,"수",IF(WEEKDAY(A2,1)=5,"목",IF(WEEKDAY(A2,1)=6,"금",IF(WEEKDAY(A2,1)=7,"토")))))))</f>
        <v>토</v>
      </c>
      <c r="C2" s="28" t="e">
        <f>VLOOKUP(MID($M2,COLUMN()-2,1),대진표!$C$23:$D$39,3,0)</f>
        <v>#REF!</v>
      </c>
      <c r="D2" s="1" t="e">
        <f>VLOOKUP(MID($M2,COLUMN()-2,1),대진표!$C$23:$D$39,3,0)</f>
        <v>#REF!</v>
      </c>
      <c r="E2" s="1" t="e">
        <f>VLOOKUP(MID($M2,COLUMN()-2,1),대진표!$C$23:$D$39,3,0)</f>
        <v>#REF!</v>
      </c>
      <c r="F2" s="1" t="e">
        <f>VLOOKUP(MID($M2,COLUMN()-2,1),대진표!$C$23:$D$39,3,0)</f>
        <v>#REF!</v>
      </c>
      <c r="G2" s="1" t="e">
        <f>IF(T2&lt;5,T2&amp;"R","")</f>
        <v>#DIV/0!</v>
      </c>
      <c r="H2" s="1" t="str">
        <f>LEFT(Q2,1)</f>
        <v/>
      </c>
      <c r="I2" s="1" t="str">
        <f>RIGHT(Q2,1)</f>
        <v/>
      </c>
      <c r="J2" s="1">
        <f>IF(H2="6",1,0)</f>
        <v>0</v>
      </c>
      <c r="K2" s="1">
        <f>IF(J2=1,0,1)</f>
        <v>1</v>
      </c>
      <c r="M2" s="1" t="str">
        <f>IF(대진표!$B$3="5",대진표!B7,IF(대진표!$B$3="6",대진표!C7,IF(대진표!$B$3="7",대진표!D7,IF(대진표!$B$3="8",대진표!E7,IF(대진표!$B$3="9",대진표!G7,IF(대진표!$B$3="10",대진표!H7,IF(대진표!$B$3="11",대진표!I7,IF(대진표!$B$3="12A",대진표!J7,IF(대진표!$B$3="12B",대진표!K7,IF(대진표!$B$3="13",대진표!L7,IF(대진표!$B$3="14",대진표!M7,IF(대진표!$B$3="15",대진표!N7,IF(대진표!$B$3="16",대진표!O7,"")))))))))))))</f>
        <v>1234</v>
      </c>
      <c r="O2" s="1" t="str">
        <f>IFERROR((MATCH(C2,대진표!$D$24:$D$39,0)),"")</f>
        <v/>
      </c>
      <c r="P2" s="1" t="e">
        <f>MATCH(G2,대진표!$E$23:$M$23,0)</f>
        <v>#DIV/0!</v>
      </c>
      <c r="Q2" s="1" t="str">
        <f>IFERROR((INDEX(대진표!$E$24:$M$39,DB!O2,DB!P2)),"")</f>
        <v/>
      </c>
      <c r="S2" s="1">
        <f>ROW()-1</f>
        <v>1</v>
      </c>
      <c r="T2" s="1" t="e">
        <f t="shared" ref="T2:T33" si="0">ROUNDUP(S2/$U$1,0)</f>
        <v>#DIV/0!</v>
      </c>
      <c r="W2" t="e">
        <f>G2&amp;C2</f>
        <v>#DIV/0!</v>
      </c>
    </row>
    <row r="3" spans="1:24" x14ac:dyDescent="0.3">
      <c r="A3" s="9">
        <f>대진표!$B$2</f>
        <v>44940</v>
      </c>
      <c r="B3" s="1" t="str">
        <f t="shared" ref="B3:B65" si="1">IF(WEEKDAY(A3,1)=1,"일",IF(WEEKDAY(A3,1)=2,"월",IF(WEEKDAY(A3,1)=3,"화",IF(WEEKDAY(A3,1)=4,"수",IF(WEEKDAY(A3,1)=5,"목",IF(WEEKDAY(A3,1)=6,"금",IF(WEEKDAY(A3,1)=7,"토")))))))</f>
        <v>토</v>
      </c>
      <c r="C3" s="1" t="e">
        <f>D2</f>
        <v>#REF!</v>
      </c>
      <c r="D3" s="28" t="e">
        <f>C2</f>
        <v>#REF!</v>
      </c>
      <c r="E3" s="1" t="e">
        <f>F2</f>
        <v>#REF!</v>
      </c>
      <c r="F3" s="1" t="e">
        <f>E2</f>
        <v>#REF!</v>
      </c>
      <c r="G3" s="1" t="e">
        <f t="shared" ref="G3:G65" si="2">IF(T3&lt;5,T3&amp;"R","")</f>
        <v>#DIV/0!</v>
      </c>
      <c r="H3" s="1" t="str">
        <f t="shared" ref="H3:H65" si="3">LEFT(Q3,1)</f>
        <v/>
      </c>
      <c r="I3" s="1" t="str">
        <f t="shared" ref="I3:I65" si="4">RIGHT(Q3,1)</f>
        <v/>
      </c>
      <c r="J3" s="1">
        <f t="shared" ref="J3:J65" si="5">IF(H3="6",1,0)</f>
        <v>0</v>
      </c>
      <c r="K3" s="1">
        <f t="shared" ref="K3:K65" si="6">IF(J3=1,0,1)</f>
        <v>1</v>
      </c>
      <c r="M3" s="1" t="str">
        <f>IF(대진표!$B$3="5",대진표!B8,IF(대진표!$B$3="6",대진표!C8,IF(대진표!$B$3="7",대진표!D8,IF(대진표!$B$3="8",대진표!E8,IF(대진표!$B$3="9",대진표!G8,IF(대진표!$B$3="10",대진표!H8,IF(대진표!$B$3="11",대진표!I8,IF(대진표!$B$3="12A",대진표!J8,IF(대진표!$B$3="12B",대진표!K8,IF(대진표!$B$3="13",대진표!L8,IF(대진표!$B$3="14",대진표!M8,IF(대진표!$B$3="15",대진표!N8,IF(대진표!$B$3="16",대진표!O8,"")))))))))))))</f>
        <v>1325</v>
      </c>
      <c r="O3" s="1" t="str">
        <f>IFERROR((MATCH(C3,대진표!$D$24:$D$39,0)),"")</f>
        <v/>
      </c>
      <c r="P3" s="1" t="e">
        <f>MATCH(G3,대진표!$E$23:$M$23,0)</f>
        <v>#DIV/0!</v>
      </c>
      <c r="Q3" s="1" t="str">
        <f>IFERROR((INDEX(대진표!$E$24:$M$39,DB!O3,DB!P3)),"")</f>
        <v/>
      </c>
      <c r="S3" s="1">
        <f t="shared" ref="S3:S65" si="7">ROW()-1</f>
        <v>2</v>
      </c>
      <c r="T3" s="1" t="e">
        <f t="shared" si="0"/>
        <v>#DIV/0!</v>
      </c>
      <c r="W3" t="e">
        <f t="shared" ref="W3:W65" si="8">G3&amp;C3</f>
        <v>#DIV/0!</v>
      </c>
    </row>
    <row r="4" spans="1:24" x14ac:dyDescent="0.3">
      <c r="A4" s="9">
        <f>대진표!$B$2</f>
        <v>44940</v>
      </c>
      <c r="B4" s="1" t="str">
        <f t="shared" si="1"/>
        <v>토</v>
      </c>
      <c r="C4" s="1" t="e">
        <f>E2</f>
        <v>#REF!</v>
      </c>
      <c r="D4" s="1" t="e">
        <f>F2</f>
        <v>#REF!</v>
      </c>
      <c r="E4" s="28" t="e">
        <f>C2</f>
        <v>#REF!</v>
      </c>
      <c r="F4" s="1" t="e">
        <f>D2</f>
        <v>#REF!</v>
      </c>
      <c r="G4" s="1" t="e">
        <f t="shared" si="2"/>
        <v>#DIV/0!</v>
      </c>
      <c r="H4" s="1" t="str">
        <f t="shared" si="3"/>
        <v/>
      </c>
      <c r="I4" s="1" t="str">
        <f t="shared" si="4"/>
        <v/>
      </c>
      <c r="J4" s="1">
        <f t="shared" si="5"/>
        <v>0</v>
      </c>
      <c r="K4" s="1">
        <f t="shared" si="6"/>
        <v>1</v>
      </c>
      <c r="M4" s="1" t="str">
        <f>IF(대진표!$B$3="5",대진표!B9,IF(대진표!$B$3="6",대진표!C9,IF(대진표!$B$3="7",대진표!D9,IF(대진표!$B$3="8",대진표!E9,IF(대진표!$B$3="9",대진표!G9,IF(대진표!$B$3="10",대진표!H9,IF(대진표!$B$3="11",대진표!I9,IF(대진표!$B$3="12A",대진표!J9,IF(대진표!$B$3="12B",대진표!K9,IF(대진표!$B$3="13",대진표!L9,IF(대진표!$B$3="14",대진표!M9,IF(대진표!$B$3="15",대진표!N9,IF(대진표!$B$3="16",대진표!O9,"")))))))))))))</f>
        <v>1435</v>
      </c>
      <c r="O4" s="1" t="str">
        <f>IFERROR((MATCH(C4,대진표!$D$24:$D$39,0)),"")</f>
        <v/>
      </c>
      <c r="P4" s="1" t="e">
        <f>MATCH(G4,대진표!$E$23:$M$23,0)</f>
        <v>#DIV/0!</v>
      </c>
      <c r="Q4" s="1" t="str">
        <f>IFERROR((INDEX(대진표!$E$24:$M$39,DB!O4,DB!P4)),"")</f>
        <v/>
      </c>
      <c r="S4" s="1">
        <f t="shared" si="7"/>
        <v>3</v>
      </c>
      <c r="T4" s="1" t="e">
        <f t="shared" si="0"/>
        <v>#DIV/0!</v>
      </c>
      <c r="W4" t="e">
        <f t="shared" si="8"/>
        <v>#DIV/0!</v>
      </c>
    </row>
    <row r="5" spans="1:24" x14ac:dyDescent="0.3">
      <c r="A5" s="9">
        <f>대진표!$B$2</f>
        <v>44940</v>
      </c>
      <c r="B5" s="1" t="str">
        <f t="shared" si="1"/>
        <v>토</v>
      </c>
      <c r="C5" s="1" t="e">
        <f>D4</f>
        <v>#REF!</v>
      </c>
      <c r="D5" s="1" t="e">
        <f>C4</f>
        <v>#REF!</v>
      </c>
      <c r="E5" s="1" t="e">
        <f>F4</f>
        <v>#REF!</v>
      </c>
      <c r="F5" s="28" t="e">
        <f>E4</f>
        <v>#REF!</v>
      </c>
      <c r="G5" s="1" t="e">
        <f t="shared" si="2"/>
        <v>#DIV/0!</v>
      </c>
      <c r="H5" s="1" t="str">
        <f t="shared" si="3"/>
        <v/>
      </c>
      <c r="I5" s="1" t="str">
        <f t="shared" si="4"/>
        <v/>
      </c>
      <c r="J5" s="1">
        <f t="shared" si="5"/>
        <v>0</v>
      </c>
      <c r="K5" s="1">
        <f t="shared" si="6"/>
        <v>1</v>
      </c>
      <c r="M5" s="1" t="str">
        <f>IF(대진표!$B$3="5",대진표!B10,IF(대진표!$B$3="6",대진표!C10,IF(대진표!$B$3="7",대진표!D10,IF(대진표!$B$3="8",대진표!E10,IF(대진표!$B$3="9",대진표!G10,IF(대진표!$B$3="10",대진표!H10,IF(대진표!$B$3="11",대진표!I10,IF(대진표!$B$3="12A",대진표!J10,IF(대진표!$B$3="12B",대진표!K10,IF(대진표!$B$3="13",대진표!L10,IF(대진표!$B$3="14",대진표!M10,IF(대진표!$B$3="15",대진표!N10,IF(대진표!$B$3="16",대진표!O10,"")))))))))))))</f>
        <v>1524</v>
      </c>
      <c r="O5" s="1" t="str">
        <f>IFERROR((MATCH(C5,대진표!$D$24:$D$39,0)),"")</f>
        <v/>
      </c>
      <c r="P5" s="1" t="e">
        <f>MATCH(G5,대진표!$E$23:$M$23,0)</f>
        <v>#DIV/0!</v>
      </c>
      <c r="Q5" s="1" t="str">
        <f>IFERROR((INDEX(대진표!$E$24:$M$39,DB!O5,DB!P5)),"")</f>
        <v/>
      </c>
      <c r="S5" s="1">
        <f t="shared" si="7"/>
        <v>4</v>
      </c>
      <c r="T5" s="1" t="e">
        <f t="shared" si="0"/>
        <v>#DIV/0!</v>
      </c>
      <c r="W5" t="e">
        <f t="shared" si="8"/>
        <v>#DIV/0!</v>
      </c>
    </row>
    <row r="6" spans="1:24" x14ac:dyDescent="0.3">
      <c r="A6" s="9">
        <f>대진표!$B$2</f>
        <v>44940</v>
      </c>
      <c r="B6" s="1" t="str">
        <f t="shared" si="1"/>
        <v>토</v>
      </c>
      <c r="C6" s="28" t="e">
        <f>VLOOKUP(MID($M3,COLUMN()-2,1),대진표!$C$23:$D$39,3,0)</f>
        <v>#REF!</v>
      </c>
      <c r="D6" s="1" t="e">
        <f>VLOOKUP(MID($M3,COLUMN()-2,1),대진표!$C$23:$D$39,3,0)</f>
        <v>#REF!</v>
      </c>
      <c r="E6" s="1" t="e">
        <f>VLOOKUP(MID($M3,COLUMN()-2,1),대진표!$C$23:$D$39,3,0)</f>
        <v>#REF!</v>
      </c>
      <c r="F6" s="1" t="e">
        <f>VLOOKUP(MID($M3,COLUMN()-2,1),대진표!$C$23:$D$39,3,0)</f>
        <v>#REF!</v>
      </c>
      <c r="G6" s="1" t="e">
        <f t="shared" si="2"/>
        <v>#DIV/0!</v>
      </c>
      <c r="H6" s="1" t="str">
        <f t="shared" si="3"/>
        <v/>
      </c>
      <c r="I6" s="1" t="str">
        <f t="shared" si="4"/>
        <v/>
      </c>
      <c r="J6" s="1">
        <f t="shared" si="5"/>
        <v>0</v>
      </c>
      <c r="K6" s="1">
        <f t="shared" si="6"/>
        <v>1</v>
      </c>
      <c r="M6" s="1" t="str">
        <f>IF(대진표!$B$3="5",대진표!B11,IF(대진표!$B$3="6",대진표!C11,IF(대진표!$B$3="7",대진표!D11,IF(대진표!$B$3="8",대진표!E11,IF(대진표!$B$3="9",대진표!G11,IF(대진표!$B$3="10",대진표!H11,IF(대진표!$B$3="11",대진표!I11,IF(대진표!$B$3="12A",대진표!J11,IF(대진표!$B$3="12B",대진표!K11,IF(대진표!$B$3="13",대진표!L11,IF(대진표!$B$3="14",대진표!M11,IF(대진표!$B$3="15",대진표!N11,IF(대진표!$B$3="16",대진표!O11,"")))))))))))))</f>
        <v>2345</v>
      </c>
      <c r="O6" s="1" t="str">
        <f>IFERROR((MATCH(C6,대진표!$D$24:$D$39,0)),"")</f>
        <v/>
      </c>
      <c r="P6" s="1" t="e">
        <f>MATCH(G6,대진표!$E$23:$M$23,0)</f>
        <v>#DIV/0!</v>
      </c>
      <c r="Q6" s="1" t="str">
        <f>IFERROR((INDEX(대진표!$E$24:$M$39,DB!O6,DB!P6)),"")</f>
        <v/>
      </c>
      <c r="S6" s="1">
        <f t="shared" si="7"/>
        <v>5</v>
      </c>
      <c r="T6" s="1" t="e">
        <f t="shared" si="0"/>
        <v>#DIV/0!</v>
      </c>
      <c r="W6" t="e">
        <f t="shared" si="8"/>
        <v>#DIV/0!</v>
      </c>
    </row>
    <row r="7" spans="1:24" x14ac:dyDescent="0.3">
      <c r="A7" s="9">
        <f>대진표!$B$2</f>
        <v>44940</v>
      </c>
      <c r="B7" s="1" t="str">
        <f t="shared" si="1"/>
        <v>토</v>
      </c>
      <c r="C7" s="1" t="e">
        <f>D6</f>
        <v>#REF!</v>
      </c>
      <c r="D7" s="28" t="e">
        <f>C6</f>
        <v>#REF!</v>
      </c>
      <c r="E7" s="1" t="e">
        <f>F6</f>
        <v>#REF!</v>
      </c>
      <c r="F7" s="1" t="e">
        <f>E6</f>
        <v>#REF!</v>
      </c>
      <c r="G7" s="1" t="e">
        <f t="shared" si="2"/>
        <v>#DIV/0!</v>
      </c>
      <c r="H7" s="1" t="str">
        <f t="shared" si="3"/>
        <v/>
      </c>
      <c r="I7" s="1" t="str">
        <f t="shared" si="4"/>
        <v/>
      </c>
      <c r="J7" s="1">
        <f t="shared" si="5"/>
        <v>0</v>
      </c>
      <c r="K7" s="1">
        <f t="shared" si="6"/>
        <v>1</v>
      </c>
      <c r="M7" s="1">
        <f>IF(대진표!$B$3="5",대진표!B12,IF(대진표!$B$3="6",대진표!C12,IF(대진표!$B$3="7",대진표!D12,IF(대진표!$B$3="8",대진표!E12,IF(대진표!$B$3="9",대진표!G12,IF(대진표!$B$3="10",대진표!H12,IF(대진표!$B$3="11",대진표!I12,IF(대진표!$B$3="12A",대진표!J12,IF(대진표!$B$3="12B",대진표!K12,IF(대진표!$B$3="13",대진표!L12,IF(대진표!$B$3="14",대진표!M12,IF(대진표!$B$3="15",대진표!N12,IF(대진표!$B$3="16",대진표!O12,"")))))))))))))</f>
        <v>0</v>
      </c>
      <c r="O7" s="1" t="str">
        <f>IFERROR((MATCH(C7,대진표!$D$24:$D$39,0)),"")</f>
        <v/>
      </c>
      <c r="P7" s="1" t="e">
        <f>MATCH(G7,대진표!$E$23:$M$23,0)</f>
        <v>#DIV/0!</v>
      </c>
      <c r="Q7" s="1" t="str">
        <f>IFERROR((INDEX(대진표!$E$24:$M$39,DB!O7,DB!P7)),"")</f>
        <v/>
      </c>
      <c r="S7" s="1">
        <f t="shared" si="7"/>
        <v>6</v>
      </c>
      <c r="T7" s="1" t="e">
        <f t="shared" si="0"/>
        <v>#DIV/0!</v>
      </c>
      <c r="W7" t="e">
        <f t="shared" si="8"/>
        <v>#DIV/0!</v>
      </c>
    </row>
    <row r="8" spans="1:24" x14ac:dyDescent="0.3">
      <c r="A8" s="9">
        <f>대진표!$B$2</f>
        <v>44940</v>
      </c>
      <c r="B8" s="1" t="str">
        <f t="shared" si="1"/>
        <v>토</v>
      </c>
      <c r="C8" s="1" t="e">
        <f>E6</f>
        <v>#REF!</v>
      </c>
      <c r="D8" s="1" t="e">
        <f>F6</f>
        <v>#REF!</v>
      </c>
      <c r="E8" s="28" t="e">
        <f>C6</f>
        <v>#REF!</v>
      </c>
      <c r="F8" s="1" t="e">
        <f>D6</f>
        <v>#REF!</v>
      </c>
      <c r="G8" s="1" t="e">
        <f t="shared" si="2"/>
        <v>#DIV/0!</v>
      </c>
      <c r="H8" s="1" t="str">
        <f t="shared" si="3"/>
        <v/>
      </c>
      <c r="I8" s="1" t="str">
        <f t="shared" si="4"/>
        <v/>
      </c>
      <c r="J8" s="1">
        <f t="shared" si="5"/>
        <v>0</v>
      </c>
      <c r="K8" s="1">
        <f t="shared" si="6"/>
        <v>1</v>
      </c>
      <c r="M8" s="1">
        <f>IF(대진표!$B$3="5",대진표!B13,IF(대진표!$B$3="6",대진표!C13,IF(대진표!$B$3="7",대진표!D13,IF(대진표!$B$3="8",대진표!E13,IF(대진표!$B$3="9",대진표!G13,IF(대진표!$B$3="10",대진표!H13,IF(대진표!$B$3="11",대진표!I13,IF(대진표!$B$3="12A",대진표!J13,IF(대진표!$B$3="12B",대진표!K13,IF(대진표!$B$3="13",대진표!L13,IF(대진표!$B$3="14",대진표!M13,IF(대진표!$B$3="15",대진표!N13,IF(대진표!$B$3="16",대진표!O13,"")))))))))))))</f>
        <v>0</v>
      </c>
      <c r="O8" s="1" t="str">
        <f>IFERROR((MATCH(C8,대진표!$D$24:$D$39,0)),"")</f>
        <v/>
      </c>
      <c r="P8" s="1" t="e">
        <f>MATCH(G8,대진표!$E$23:$M$23,0)</f>
        <v>#DIV/0!</v>
      </c>
      <c r="Q8" s="1" t="str">
        <f>IFERROR((INDEX(대진표!$E$24:$M$39,DB!O8,DB!P8)),"")</f>
        <v/>
      </c>
      <c r="S8" s="1">
        <f t="shared" si="7"/>
        <v>7</v>
      </c>
      <c r="T8" s="1" t="e">
        <f t="shared" si="0"/>
        <v>#DIV/0!</v>
      </c>
      <c r="W8" t="e">
        <f t="shared" si="8"/>
        <v>#DIV/0!</v>
      </c>
    </row>
    <row r="9" spans="1:24" x14ac:dyDescent="0.3">
      <c r="A9" s="9">
        <f>대진표!$B$2</f>
        <v>44940</v>
      </c>
      <c r="B9" s="1" t="str">
        <f t="shared" si="1"/>
        <v>토</v>
      </c>
      <c r="C9" s="1" t="e">
        <f>D8</f>
        <v>#REF!</v>
      </c>
      <c r="D9" s="1" t="e">
        <f>C8</f>
        <v>#REF!</v>
      </c>
      <c r="E9" s="1" t="e">
        <f>F8</f>
        <v>#REF!</v>
      </c>
      <c r="F9" s="28" t="e">
        <f>E8</f>
        <v>#REF!</v>
      </c>
      <c r="G9" s="1" t="e">
        <f t="shared" si="2"/>
        <v>#DIV/0!</v>
      </c>
      <c r="H9" s="1" t="str">
        <f t="shared" si="3"/>
        <v/>
      </c>
      <c r="I9" s="1" t="str">
        <f t="shared" si="4"/>
        <v/>
      </c>
      <c r="J9" s="1">
        <f t="shared" si="5"/>
        <v>0</v>
      </c>
      <c r="K9" s="1">
        <f t="shared" si="6"/>
        <v>1</v>
      </c>
      <c r="M9" s="1">
        <f>IF(대진표!$B$3="5",대진표!B14,IF(대진표!$B$3="6",대진표!C14,IF(대진표!$B$3="7",대진표!D14,IF(대진표!$B$3="8",대진표!E14,IF(대진표!$B$3="9",대진표!G14,IF(대진표!$B$3="10",대진표!H14,IF(대진표!$B$3="11",대진표!I14,IF(대진표!$B$3="12A",대진표!J14,IF(대진표!$B$3="12B",대진표!K14,IF(대진표!$B$3="13",대진표!L14,IF(대진표!$B$3="14",대진표!M14,IF(대진표!$B$3="15",대진표!N14,IF(대진표!$B$3="16",대진표!O14,"")))))))))))))</f>
        <v>0</v>
      </c>
      <c r="O9" s="1" t="str">
        <f>IFERROR((MATCH(C9,대진표!$D$24:$D$39,0)),"")</f>
        <v/>
      </c>
      <c r="P9" s="1" t="e">
        <f>MATCH(G9,대진표!$E$23:$M$23,0)</f>
        <v>#DIV/0!</v>
      </c>
      <c r="Q9" s="1" t="str">
        <f>IFERROR((INDEX(대진표!$E$24:$M$39,DB!O9,DB!P9)),"")</f>
        <v/>
      </c>
      <c r="S9" s="1">
        <f t="shared" si="7"/>
        <v>8</v>
      </c>
      <c r="T9" s="1" t="e">
        <f t="shared" si="0"/>
        <v>#DIV/0!</v>
      </c>
      <c r="W9" t="e">
        <f t="shared" si="8"/>
        <v>#DIV/0!</v>
      </c>
    </row>
    <row r="10" spans="1:24" x14ac:dyDescent="0.3">
      <c r="A10" s="9">
        <f>대진표!$B$2</f>
        <v>44940</v>
      </c>
      <c r="B10" s="1" t="str">
        <f t="shared" si="1"/>
        <v>토</v>
      </c>
      <c r="C10" s="28" t="e">
        <f>VLOOKUP(MID($M4,COLUMN()-2,1),대진표!$C$23:$D$39,3,0)</f>
        <v>#REF!</v>
      </c>
      <c r="D10" s="1" t="e">
        <f>VLOOKUP(MID($M4,COLUMN()-2,1),대진표!$C$23:$D$39,3,0)</f>
        <v>#REF!</v>
      </c>
      <c r="E10" s="1" t="e">
        <f>VLOOKUP(MID($M4,COLUMN()-2,1),대진표!$C$23:$D$39,3,0)</f>
        <v>#REF!</v>
      </c>
      <c r="F10" s="1" t="e">
        <f>VLOOKUP(MID($M4,COLUMN()-2,1),대진표!$C$23:$D$39,3,0)</f>
        <v>#REF!</v>
      </c>
      <c r="G10" s="1" t="e">
        <f t="shared" si="2"/>
        <v>#DIV/0!</v>
      </c>
      <c r="H10" s="1" t="str">
        <f t="shared" si="3"/>
        <v/>
      </c>
      <c r="I10" s="1" t="str">
        <f t="shared" si="4"/>
        <v/>
      </c>
      <c r="J10" s="1">
        <f t="shared" si="5"/>
        <v>0</v>
      </c>
      <c r="K10" s="1">
        <f t="shared" si="6"/>
        <v>1</v>
      </c>
      <c r="M10" s="1">
        <f>IF(대진표!$B$3="5",대진표!B15,IF(대진표!$B$3="6",대진표!C15,IF(대진표!$B$3="7",대진표!D15,IF(대진표!$B$3="8",대진표!E15,IF(대진표!$B$3="9",대진표!G15,IF(대진표!$B$3="10",대진표!H15,IF(대진표!$B$3="11",대진표!I15,IF(대진표!$B$3="12A",대진표!J15,IF(대진표!$B$3="12B",대진표!K15,IF(대진표!$B$3="13",대진표!L15,IF(대진표!$B$3="14",대진표!M15,IF(대진표!$B$3="15",대진표!N15,IF(대진표!$B$3="16",대진표!O15,"")))))))))))))</f>
        <v>0</v>
      </c>
      <c r="O10" s="1" t="str">
        <f>IFERROR((MATCH(C10,대진표!$D$24:$D$39,0)),"")</f>
        <v/>
      </c>
      <c r="P10" s="1" t="e">
        <f>MATCH(G10,대진표!$E$23:$M$23,0)</f>
        <v>#DIV/0!</v>
      </c>
      <c r="Q10" s="1" t="str">
        <f>IFERROR((INDEX(대진표!$E$24:$M$39,DB!O10,DB!P10)),"")</f>
        <v/>
      </c>
      <c r="S10" s="1">
        <f t="shared" si="7"/>
        <v>9</v>
      </c>
      <c r="T10" s="1" t="e">
        <f t="shared" si="0"/>
        <v>#DIV/0!</v>
      </c>
      <c r="W10" t="e">
        <f t="shared" si="8"/>
        <v>#DIV/0!</v>
      </c>
    </row>
    <row r="11" spans="1:24" x14ac:dyDescent="0.3">
      <c r="A11" s="9">
        <f>대진표!$B$2</f>
        <v>44940</v>
      </c>
      <c r="B11" s="1" t="str">
        <f t="shared" si="1"/>
        <v>토</v>
      </c>
      <c r="C11" s="1" t="e">
        <f>D10</f>
        <v>#REF!</v>
      </c>
      <c r="D11" s="28" t="e">
        <f>C10</f>
        <v>#REF!</v>
      </c>
      <c r="E11" s="1" t="e">
        <f>F10</f>
        <v>#REF!</v>
      </c>
      <c r="F11" s="1" t="e">
        <f>E10</f>
        <v>#REF!</v>
      </c>
      <c r="G11" s="1" t="e">
        <f t="shared" si="2"/>
        <v>#DIV/0!</v>
      </c>
      <c r="H11" s="1" t="str">
        <f t="shared" si="3"/>
        <v/>
      </c>
      <c r="I11" s="1" t="str">
        <f t="shared" si="4"/>
        <v/>
      </c>
      <c r="J11" s="1">
        <f t="shared" si="5"/>
        <v>0</v>
      </c>
      <c r="K11" s="1">
        <f t="shared" si="6"/>
        <v>1</v>
      </c>
      <c r="M11" s="1">
        <f>IF(대진표!$B$3="5",대진표!B16,IF(대진표!$B$3="6",대진표!C16,IF(대진표!$B$3="7",대진표!D16,IF(대진표!$B$3="8",대진표!E16,IF(대진표!$B$3="9",대진표!G16,IF(대진표!$B$3="10",대진표!H16,IF(대진표!$B$3="11",대진표!I16,IF(대진표!$B$3="12A",대진표!J16,IF(대진표!$B$3="12B",대진표!K16,IF(대진표!$B$3="13",대진표!L16,IF(대진표!$B$3="14",대진표!M16,IF(대진표!$B$3="15",대진표!N16,IF(대진표!$B$3="16",대진표!O16,"")))))))))))))</f>
        <v>0</v>
      </c>
      <c r="O11" s="1" t="str">
        <f>IFERROR((MATCH(C11,대진표!$D$24:$D$39,0)),"")</f>
        <v/>
      </c>
      <c r="P11" s="1" t="e">
        <f>MATCH(G11,대진표!$E$23:$M$23,0)</f>
        <v>#DIV/0!</v>
      </c>
      <c r="Q11" s="1" t="str">
        <f>IFERROR((INDEX(대진표!$E$24:$M$39,DB!O11,DB!P11)),"")</f>
        <v/>
      </c>
      <c r="S11" s="1">
        <f t="shared" si="7"/>
        <v>10</v>
      </c>
      <c r="T11" s="1" t="e">
        <f t="shared" si="0"/>
        <v>#DIV/0!</v>
      </c>
      <c r="W11" t="e">
        <f t="shared" si="8"/>
        <v>#DIV/0!</v>
      </c>
    </row>
    <row r="12" spans="1:24" x14ac:dyDescent="0.3">
      <c r="A12" s="9">
        <f>대진표!$B$2</f>
        <v>44940</v>
      </c>
      <c r="B12" s="1" t="str">
        <f t="shared" si="1"/>
        <v>토</v>
      </c>
      <c r="C12" s="1" t="e">
        <f>E10</f>
        <v>#REF!</v>
      </c>
      <c r="D12" s="1" t="e">
        <f>F10</f>
        <v>#REF!</v>
      </c>
      <c r="E12" s="28" t="e">
        <f>C10</f>
        <v>#REF!</v>
      </c>
      <c r="F12" s="1" t="e">
        <f>D10</f>
        <v>#REF!</v>
      </c>
      <c r="G12" s="1" t="e">
        <f t="shared" si="2"/>
        <v>#DIV/0!</v>
      </c>
      <c r="H12" s="1" t="str">
        <f t="shared" si="3"/>
        <v/>
      </c>
      <c r="I12" s="1" t="str">
        <f t="shared" si="4"/>
        <v/>
      </c>
      <c r="J12" s="1">
        <f t="shared" si="5"/>
        <v>0</v>
      </c>
      <c r="K12" s="1">
        <f t="shared" si="6"/>
        <v>1</v>
      </c>
      <c r="M12" s="1">
        <f>IF(대진표!$B$3="5",대진표!B17,IF(대진표!$B$3="6",대진표!C17,IF(대진표!$B$3="7",대진표!D17,IF(대진표!$B$3="8",대진표!E17,IF(대진표!$B$3="9",대진표!G17,IF(대진표!$B$3="10",대진표!H17,IF(대진표!$B$3="11",대진표!I17,IF(대진표!$B$3="12A",대진표!J17,IF(대진표!$B$3="12B",대진표!K17,IF(대진표!$B$3="13",대진표!L17,IF(대진표!$B$3="14",대진표!M17,IF(대진표!$B$3="15",대진표!N17,IF(대진표!$B$3="16",대진표!O17,"")))))))))))))</f>
        <v>0</v>
      </c>
      <c r="O12" s="1" t="str">
        <f>IFERROR((MATCH(C12,대진표!$D$24:$D$39,0)),"")</f>
        <v/>
      </c>
      <c r="P12" s="1" t="e">
        <f>MATCH(G12,대진표!$E$23:$M$23,0)</f>
        <v>#DIV/0!</v>
      </c>
      <c r="Q12" s="1" t="str">
        <f>IFERROR((INDEX(대진표!$E$24:$M$39,DB!O12,DB!P12)),"")</f>
        <v/>
      </c>
      <c r="S12" s="1">
        <f t="shared" si="7"/>
        <v>11</v>
      </c>
      <c r="T12" s="1" t="e">
        <f t="shared" si="0"/>
        <v>#DIV/0!</v>
      </c>
      <c r="W12" t="e">
        <f t="shared" si="8"/>
        <v>#DIV/0!</v>
      </c>
    </row>
    <row r="13" spans="1:24" x14ac:dyDescent="0.3">
      <c r="A13" s="9">
        <f>대진표!$B$2</f>
        <v>44940</v>
      </c>
      <c r="B13" s="1" t="str">
        <f t="shared" si="1"/>
        <v>토</v>
      </c>
      <c r="C13" s="1" t="e">
        <f>D12</f>
        <v>#REF!</v>
      </c>
      <c r="D13" s="1" t="e">
        <f>C12</f>
        <v>#REF!</v>
      </c>
      <c r="E13" s="1" t="e">
        <f>F12</f>
        <v>#REF!</v>
      </c>
      <c r="F13" s="28" t="e">
        <f>E12</f>
        <v>#REF!</v>
      </c>
      <c r="G13" s="1" t="e">
        <f t="shared" si="2"/>
        <v>#DIV/0!</v>
      </c>
      <c r="H13" s="1" t="str">
        <f t="shared" si="3"/>
        <v/>
      </c>
      <c r="I13" s="1" t="str">
        <f t="shared" si="4"/>
        <v/>
      </c>
      <c r="J13" s="1">
        <f t="shared" si="5"/>
        <v>0</v>
      </c>
      <c r="K13" s="1">
        <f t="shared" si="6"/>
        <v>1</v>
      </c>
      <c r="M13" s="1">
        <f>IF(대진표!$B$3="5",대진표!B18,IF(대진표!$B$3="6",대진표!C18,IF(대진표!$B$3="7",대진표!D18,IF(대진표!$B$3="8",대진표!E18,IF(대진표!$B$3="9",대진표!G18,IF(대진표!$B$3="10",대진표!H18,IF(대진표!$B$3="11",대진표!I18,IF(대진표!$B$3="12A",대진표!J18,IF(대진표!$B$3="12B",대진표!K18,IF(대진표!$B$3="13",대진표!L18,IF(대진표!$B$3="14",대진표!M18,IF(대진표!$B$3="15",대진표!N18,IF(대진표!$B$3="16",대진표!O18,"")))))))))))))</f>
        <v>0</v>
      </c>
      <c r="O13" s="1" t="str">
        <f>IFERROR((MATCH(C13,대진표!$D$24:$D$39,0)),"")</f>
        <v/>
      </c>
      <c r="P13" s="1" t="e">
        <f>MATCH(G13,대진표!$E$23:$M$23,0)</f>
        <v>#DIV/0!</v>
      </c>
      <c r="Q13" s="1" t="str">
        <f>IFERROR((INDEX(대진표!$E$24:$M$39,DB!O13,DB!P13)),"")</f>
        <v/>
      </c>
      <c r="S13" s="1">
        <f t="shared" si="7"/>
        <v>12</v>
      </c>
      <c r="T13" s="1" t="e">
        <f t="shared" si="0"/>
        <v>#DIV/0!</v>
      </c>
      <c r="W13" t="e">
        <f t="shared" si="8"/>
        <v>#DIV/0!</v>
      </c>
    </row>
    <row r="14" spans="1:24" x14ac:dyDescent="0.3">
      <c r="A14" s="9">
        <f>대진표!$B$2</f>
        <v>44940</v>
      </c>
      <c r="B14" s="1" t="str">
        <f t="shared" si="1"/>
        <v>토</v>
      </c>
      <c r="C14" s="28" t="e">
        <f>VLOOKUP(MID($M5,COLUMN()-2,1),대진표!$C$23:$D$39,3,0)</f>
        <v>#REF!</v>
      </c>
      <c r="D14" s="1" t="e">
        <f>VLOOKUP(MID($M5,COLUMN()-2,1),대진표!$C$23:$D$39,3,0)</f>
        <v>#REF!</v>
      </c>
      <c r="E14" s="1" t="e">
        <f>VLOOKUP(MID($M5,COLUMN()-2,1),대진표!$C$23:$D$39,3,0)</f>
        <v>#REF!</v>
      </c>
      <c r="F14" s="1" t="e">
        <f>VLOOKUP(MID($M5,COLUMN()-2,1),대진표!$C$23:$D$39,3,0)</f>
        <v>#REF!</v>
      </c>
      <c r="G14" s="1" t="e">
        <f t="shared" si="2"/>
        <v>#DIV/0!</v>
      </c>
      <c r="H14" s="1" t="str">
        <f t="shared" si="3"/>
        <v/>
      </c>
      <c r="I14" s="1" t="str">
        <f t="shared" si="4"/>
        <v/>
      </c>
      <c r="J14" s="1">
        <f t="shared" si="5"/>
        <v>0</v>
      </c>
      <c r="K14" s="1">
        <f t="shared" si="6"/>
        <v>1</v>
      </c>
      <c r="M14" s="1">
        <f>IF(대진표!$B$3="5",대진표!B19,IF(대진표!$B$3="6",대진표!C19,IF(대진표!$B$3="7",대진표!D19,IF(대진표!$B$3="8",대진표!E19,IF(대진표!$B$3="9",대진표!G19,IF(대진표!$B$3="10",대진표!H19,IF(대진표!$B$3="11",대진표!I19,IF(대진표!$B$3="12A",대진표!J19,IF(대진표!$B$3="12B",대진표!K19,IF(대진표!$B$3="13",대진표!L19,IF(대진표!$B$3="14",대진표!M19,IF(대진표!$B$3="15",대진표!N19,IF(대진표!$B$3="16",대진표!O19,"")))))))))))))</f>
        <v>0</v>
      </c>
      <c r="O14" s="1" t="str">
        <f>IFERROR((MATCH(C14,대진표!$D$24:$D$39,0)),"")</f>
        <v/>
      </c>
      <c r="P14" s="1" t="e">
        <f>MATCH(G14,대진표!$E$23:$M$23,0)</f>
        <v>#DIV/0!</v>
      </c>
      <c r="Q14" s="1" t="str">
        <f>IFERROR((INDEX(대진표!$E$24:$M$39,DB!O14,DB!P14)),"")</f>
        <v/>
      </c>
      <c r="S14" s="1">
        <f t="shared" si="7"/>
        <v>13</v>
      </c>
      <c r="T14" s="1" t="e">
        <f t="shared" si="0"/>
        <v>#DIV/0!</v>
      </c>
      <c r="W14" t="e">
        <f t="shared" si="8"/>
        <v>#DIV/0!</v>
      </c>
    </row>
    <row r="15" spans="1:24" x14ac:dyDescent="0.3">
      <c r="A15" s="9">
        <f>대진표!$B$2</f>
        <v>44940</v>
      </c>
      <c r="B15" s="1" t="str">
        <f t="shared" si="1"/>
        <v>토</v>
      </c>
      <c r="C15" s="1" t="e">
        <f>D14</f>
        <v>#REF!</v>
      </c>
      <c r="D15" s="28" t="e">
        <f>C14</f>
        <v>#REF!</v>
      </c>
      <c r="E15" s="1" t="e">
        <f>F14</f>
        <v>#REF!</v>
      </c>
      <c r="F15" s="1" t="e">
        <f>E14</f>
        <v>#REF!</v>
      </c>
      <c r="G15" s="1" t="e">
        <f t="shared" si="2"/>
        <v>#DIV/0!</v>
      </c>
      <c r="H15" s="1" t="str">
        <f t="shared" si="3"/>
        <v/>
      </c>
      <c r="I15" s="1" t="str">
        <f t="shared" si="4"/>
        <v/>
      </c>
      <c r="J15" s="1">
        <f t="shared" si="5"/>
        <v>0</v>
      </c>
      <c r="K15" s="1">
        <f t="shared" si="6"/>
        <v>1</v>
      </c>
      <c r="M15" s="1">
        <f>IF(대진표!$B$3="5",대진표!B20,IF(대진표!$B$3="6",대진표!C20,IF(대진표!$B$3="7",대진표!D20,IF(대진표!$B$3="8",대진표!E20,IF(대진표!$B$3="9",대진표!G20,IF(대진표!$B$3="10",대진표!H20,IF(대진표!$B$3="11",대진표!I20,IF(대진표!$B$3="12A",대진표!J20,IF(대진표!$B$3="12B",대진표!K20,IF(대진표!$B$3="13",대진표!L20,IF(대진표!$B$3="14",대진표!M20,IF(대진표!$B$3="15",대진표!N20,IF(대진표!$B$3="16",대진표!O20,"")))))))))))))</f>
        <v>0</v>
      </c>
      <c r="O15" s="1" t="str">
        <f>IFERROR((MATCH(C15,대진표!$D$24:$D$39,0)),"")</f>
        <v/>
      </c>
      <c r="P15" s="1" t="e">
        <f>MATCH(G15,대진표!$E$23:$M$23,0)</f>
        <v>#DIV/0!</v>
      </c>
      <c r="Q15" s="1" t="str">
        <f>IFERROR((INDEX(대진표!$E$24:$M$39,DB!O15,DB!P15)),"")</f>
        <v/>
      </c>
      <c r="S15" s="1">
        <f t="shared" si="7"/>
        <v>14</v>
      </c>
      <c r="T15" s="1" t="e">
        <f t="shared" si="0"/>
        <v>#DIV/0!</v>
      </c>
      <c r="W15" t="e">
        <f t="shared" si="8"/>
        <v>#DIV/0!</v>
      </c>
    </row>
    <row r="16" spans="1:24" x14ac:dyDescent="0.3">
      <c r="A16" s="9">
        <f>대진표!$B$2</f>
        <v>44940</v>
      </c>
      <c r="B16" s="1" t="str">
        <f t="shared" si="1"/>
        <v>토</v>
      </c>
      <c r="C16" s="1" t="e">
        <f>E14</f>
        <v>#REF!</v>
      </c>
      <c r="D16" s="1" t="e">
        <f>F14</f>
        <v>#REF!</v>
      </c>
      <c r="E16" s="28" t="e">
        <f>C14</f>
        <v>#REF!</v>
      </c>
      <c r="F16" s="1" t="e">
        <f>D14</f>
        <v>#REF!</v>
      </c>
      <c r="G16" s="1" t="e">
        <f t="shared" si="2"/>
        <v>#DIV/0!</v>
      </c>
      <c r="H16" s="1" t="str">
        <f t="shared" si="3"/>
        <v/>
      </c>
      <c r="I16" s="1" t="str">
        <f t="shared" si="4"/>
        <v/>
      </c>
      <c r="J16" s="1">
        <f t="shared" si="5"/>
        <v>0</v>
      </c>
      <c r="K16" s="1">
        <f t="shared" si="6"/>
        <v>1</v>
      </c>
      <c r="M16" s="1">
        <f>IF(대진표!$B$3="5",대진표!B21,IF(대진표!$B$3="6",대진표!C21,IF(대진표!$B$3="7",대진표!D21,IF(대진표!$B$3="8",대진표!E21,IF(대진표!$B$3="9",대진표!G21,IF(대진표!$B$3="10",대진표!H21,IF(대진표!$B$3="11",대진표!I21,IF(대진표!$B$3="12A",대진표!J21,IF(대진표!$B$3="12B",대진표!K21,IF(대진표!$B$3="13",대진표!L21,IF(대진표!$B$3="14",대진표!M21,IF(대진표!$B$3="15",대진표!N21,IF(대진표!$B$3="16",대진표!O21,"")))))))))))))</f>
        <v>0</v>
      </c>
      <c r="O16" s="1" t="str">
        <f>IFERROR((MATCH(C16,대진표!$D$24:$D$39,0)),"")</f>
        <v/>
      </c>
      <c r="P16" s="1" t="e">
        <f>MATCH(G16,대진표!$E$23:$M$23,0)</f>
        <v>#DIV/0!</v>
      </c>
      <c r="Q16" s="1" t="str">
        <f>IFERROR((INDEX(대진표!$E$24:$M$39,DB!O16,DB!P16)),"")</f>
        <v/>
      </c>
      <c r="S16" s="1">
        <f t="shared" si="7"/>
        <v>15</v>
      </c>
      <c r="T16" s="1" t="e">
        <f t="shared" si="0"/>
        <v>#DIV/0!</v>
      </c>
      <c r="W16" t="e">
        <f t="shared" si="8"/>
        <v>#DIV/0!</v>
      </c>
    </row>
    <row r="17" spans="1:23" x14ac:dyDescent="0.3">
      <c r="A17" s="9">
        <f>대진표!$B$2</f>
        <v>44940</v>
      </c>
      <c r="B17" s="1" t="str">
        <f t="shared" si="1"/>
        <v>토</v>
      </c>
      <c r="C17" s="1" t="e">
        <f>D16</f>
        <v>#REF!</v>
      </c>
      <c r="D17" s="1" t="e">
        <f>C16</f>
        <v>#REF!</v>
      </c>
      <c r="E17" s="1" t="e">
        <f>F16</f>
        <v>#REF!</v>
      </c>
      <c r="F17" s="28" t="e">
        <f>E16</f>
        <v>#REF!</v>
      </c>
      <c r="G17" s="1" t="e">
        <f t="shared" si="2"/>
        <v>#DIV/0!</v>
      </c>
      <c r="H17" s="1" t="str">
        <f t="shared" si="3"/>
        <v/>
      </c>
      <c r="I17" s="1" t="str">
        <f t="shared" si="4"/>
        <v/>
      </c>
      <c r="J17" s="1">
        <f t="shared" si="5"/>
        <v>0</v>
      </c>
      <c r="K17" s="1">
        <f t="shared" si="6"/>
        <v>1</v>
      </c>
      <c r="M17" s="1">
        <f>IF(대진표!$B$3="5",대진표!B22,IF(대진표!$B$3="6",대진표!C22,IF(대진표!$B$3="7",대진표!D22,IF(대진표!$B$3="8",대진표!E22,IF(대진표!$B$3="9",대진표!G22,IF(대진표!$B$3="10",대진표!H22,IF(대진표!$B$3="11",대진표!I22,IF(대진표!$B$3="12A",대진표!J22,IF(대진표!$B$3="12B",대진표!K22,IF(대진표!$B$3="13",대진표!L22,IF(대진표!$B$3="14",대진표!M22,IF(대진표!$B$3="15",대진표!N22,IF(대진표!$B$3="16",대진표!O22,"")))))))))))))</f>
        <v>0</v>
      </c>
      <c r="O17" s="1" t="str">
        <f>IFERROR((MATCH(C17,대진표!$D$24:$D$39,0)),"")</f>
        <v/>
      </c>
      <c r="P17" s="1" t="e">
        <f>MATCH(G17,대진표!$E$23:$M$23,0)</f>
        <v>#DIV/0!</v>
      </c>
      <c r="Q17" s="1" t="str">
        <f>IFERROR((INDEX(대진표!$E$24:$M$39,DB!O17,DB!P17)),"")</f>
        <v/>
      </c>
      <c r="S17" s="1">
        <f t="shared" si="7"/>
        <v>16</v>
      </c>
      <c r="T17" s="1" t="e">
        <f t="shared" si="0"/>
        <v>#DIV/0!</v>
      </c>
      <c r="W17" t="e">
        <f t="shared" si="8"/>
        <v>#DIV/0!</v>
      </c>
    </row>
    <row r="18" spans="1:23" x14ac:dyDescent="0.3">
      <c r="A18" s="9">
        <f>대진표!$B$2</f>
        <v>44940</v>
      </c>
      <c r="B18" s="1" t="str">
        <f t="shared" si="1"/>
        <v>토</v>
      </c>
      <c r="C18" s="28" t="e">
        <f>VLOOKUP(MID($M6,COLUMN()-2,1),대진표!$C$23:$D$39,3,0)</f>
        <v>#REF!</v>
      </c>
      <c r="D18" s="1" t="e">
        <f>VLOOKUP(MID($M6,COLUMN()-2,1),대진표!$C$23:$D$39,3,0)</f>
        <v>#REF!</v>
      </c>
      <c r="E18" s="1" t="e">
        <f>VLOOKUP(MID($M6,COLUMN()-2,1),대진표!$C$23:$D$39,3,0)</f>
        <v>#REF!</v>
      </c>
      <c r="F18" s="1" t="e">
        <f>VLOOKUP(MID($M6,COLUMN()-2,1),대진표!$C$23:$D$39,3,0)</f>
        <v>#REF!</v>
      </c>
      <c r="G18" s="1" t="e">
        <f t="shared" si="2"/>
        <v>#DIV/0!</v>
      </c>
      <c r="H18" s="1" t="str">
        <f t="shared" si="3"/>
        <v/>
      </c>
      <c r="I18" s="1" t="str">
        <f t="shared" si="4"/>
        <v/>
      </c>
      <c r="J18" s="1">
        <f t="shared" si="5"/>
        <v>0</v>
      </c>
      <c r="K18" s="1">
        <f t="shared" si="6"/>
        <v>1</v>
      </c>
      <c r="M18" s="7"/>
      <c r="O18" s="1" t="str">
        <f>IFERROR((MATCH(C18,대진표!$D$24:$D$39,0)),"")</f>
        <v/>
      </c>
      <c r="P18" s="1" t="e">
        <f>MATCH(G18,대진표!$E$23:$M$23,0)</f>
        <v>#DIV/0!</v>
      </c>
      <c r="Q18" s="1" t="str">
        <f>IFERROR((INDEX(대진표!$E$24:$M$39,DB!O18,DB!P18)),"")</f>
        <v/>
      </c>
      <c r="S18" s="1">
        <f t="shared" si="7"/>
        <v>17</v>
      </c>
      <c r="T18" s="1" t="e">
        <f t="shared" si="0"/>
        <v>#DIV/0!</v>
      </c>
      <c r="W18" t="e">
        <f t="shared" si="8"/>
        <v>#DIV/0!</v>
      </c>
    </row>
    <row r="19" spans="1:23" x14ac:dyDescent="0.3">
      <c r="A19" s="9">
        <f>대진표!$B$2</f>
        <v>44940</v>
      </c>
      <c r="B19" s="1" t="str">
        <f t="shared" si="1"/>
        <v>토</v>
      </c>
      <c r="C19" s="1" t="e">
        <f>D18</f>
        <v>#REF!</v>
      </c>
      <c r="D19" s="28" t="e">
        <f>C18</f>
        <v>#REF!</v>
      </c>
      <c r="E19" s="1" t="e">
        <f>F18</f>
        <v>#REF!</v>
      </c>
      <c r="F19" s="1" t="e">
        <f>E18</f>
        <v>#REF!</v>
      </c>
      <c r="G19" s="1" t="e">
        <f t="shared" si="2"/>
        <v>#DIV/0!</v>
      </c>
      <c r="H19" s="1" t="str">
        <f t="shared" si="3"/>
        <v/>
      </c>
      <c r="I19" s="1" t="str">
        <f t="shared" si="4"/>
        <v/>
      </c>
      <c r="J19" s="1">
        <f t="shared" si="5"/>
        <v>0</v>
      </c>
      <c r="K19" s="1">
        <f t="shared" si="6"/>
        <v>1</v>
      </c>
      <c r="M19" s="7"/>
      <c r="O19" s="1" t="str">
        <f>IFERROR((MATCH(C19,대진표!$D$24:$D$39,0)),"")</f>
        <v/>
      </c>
      <c r="P19" s="1" t="e">
        <f>MATCH(G19,대진표!$E$23:$M$23,0)</f>
        <v>#DIV/0!</v>
      </c>
      <c r="Q19" s="1" t="str">
        <f>IFERROR((INDEX(대진표!$E$24:$M$39,DB!O19,DB!P19)),"")</f>
        <v/>
      </c>
      <c r="S19" s="1">
        <f t="shared" si="7"/>
        <v>18</v>
      </c>
      <c r="T19" s="1" t="e">
        <f t="shared" si="0"/>
        <v>#DIV/0!</v>
      </c>
      <c r="W19" t="e">
        <f t="shared" si="8"/>
        <v>#DIV/0!</v>
      </c>
    </row>
    <row r="20" spans="1:23" x14ac:dyDescent="0.3">
      <c r="A20" s="9">
        <f>대진표!$B$2</f>
        <v>44940</v>
      </c>
      <c r="B20" s="1" t="str">
        <f t="shared" si="1"/>
        <v>토</v>
      </c>
      <c r="C20" s="1" t="e">
        <f>E18</f>
        <v>#REF!</v>
      </c>
      <c r="D20" s="1" t="e">
        <f>F18</f>
        <v>#REF!</v>
      </c>
      <c r="E20" s="28" t="e">
        <f>C18</f>
        <v>#REF!</v>
      </c>
      <c r="F20" s="1" t="e">
        <f>D18</f>
        <v>#REF!</v>
      </c>
      <c r="G20" s="1" t="e">
        <f t="shared" si="2"/>
        <v>#DIV/0!</v>
      </c>
      <c r="H20" s="1" t="str">
        <f t="shared" si="3"/>
        <v/>
      </c>
      <c r="I20" s="1" t="str">
        <f t="shared" si="4"/>
        <v/>
      </c>
      <c r="J20" s="1">
        <f t="shared" si="5"/>
        <v>0</v>
      </c>
      <c r="K20" s="1">
        <f t="shared" si="6"/>
        <v>1</v>
      </c>
      <c r="M20" s="7"/>
      <c r="O20" s="1" t="str">
        <f>IFERROR((MATCH(C20,대진표!$D$24:$D$39,0)),"")</f>
        <v/>
      </c>
      <c r="P20" s="1" t="e">
        <f>MATCH(G20,대진표!$E$23:$M$23,0)</f>
        <v>#DIV/0!</v>
      </c>
      <c r="Q20" s="1" t="str">
        <f>IFERROR((INDEX(대진표!$E$24:$M$39,DB!O20,DB!P20)),"")</f>
        <v/>
      </c>
      <c r="S20" s="1">
        <f t="shared" si="7"/>
        <v>19</v>
      </c>
      <c r="T20" s="1" t="e">
        <f t="shared" si="0"/>
        <v>#DIV/0!</v>
      </c>
      <c r="W20" t="e">
        <f t="shared" si="8"/>
        <v>#DIV/0!</v>
      </c>
    </row>
    <row r="21" spans="1:23" x14ac:dyDescent="0.3">
      <c r="A21" s="9">
        <f>대진표!$B$2</f>
        <v>44940</v>
      </c>
      <c r="B21" s="1" t="str">
        <f t="shared" si="1"/>
        <v>토</v>
      </c>
      <c r="C21" s="1" t="e">
        <f>D20</f>
        <v>#REF!</v>
      </c>
      <c r="D21" s="1" t="e">
        <f>C20</f>
        <v>#REF!</v>
      </c>
      <c r="E21" s="1" t="e">
        <f>F20</f>
        <v>#REF!</v>
      </c>
      <c r="F21" s="28" t="e">
        <f>E20</f>
        <v>#REF!</v>
      </c>
      <c r="G21" s="1" t="e">
        <f t="shared" si="2"/>
        <v>#DIV/0!</v>
      </c>
      <c r="H21" s="1" t="str">
        <f t="shared" si="3"/>
        <v/>
      </c>
      <c r="I21" s="1" t="str">
        <f t="shared" si="4"/>
        <v/>
      </c>
      <c r="J21" s="1">
        <f t="shared" si="5"/>
        <v>0</v>
      </c>
      <c r="K21" s="1">
        <f t="shared" si="6"/>
        <v>1</v>
      </c>
      <c r="M21" s="7"/>
      <c r="O21" s="1" t="str">
        <f>IFERROR((MATCH(C21,대진표!$D$24:$D$39,0)),"")</f>
        <v/>
      </c>
      <c r="P21" s="1" t="e">
        <f>MATCH(G21,대진표!$E$23:$M$23,0)</f>
        <v>#DIV/0!</v>
      </c>
      <c r="Q21" s="1" t="str">
        <f>IFERROR((INDEX(대진표!$E$24:$M$39,DB!O21,DB!P21)),"")</f>
        <v/>
      </c>
      <c r="S21" s="1">
        <f t="shared" si="7"/>
        <v>20</v>
      </c>
      <c r="T21" s="1" t="e">
        <f t="shared" si="0"/>
        <v>#DIV/0!</v>
      </c>
      <c r="W21" t="e">
        <f t="shared" si="8"/>
        <v>#DIV/0!</v>
      </c>
    </row>
    <row r="22" spans="1:23" x14ac:dyDescent="0.3">
      <c r="A22" s="9">
        <f>대진표!$B$2</f>
        <v>44940</v>
      </c>
      <c r="B22" s="1" t="str">
        <f t="shared" si="1"/>
        <v>토</v>
      </c>
      <c r="C22" s="28" t="e">
        <f>VLOOKUP(MID($M7,COLUMN()-2,1),대진표!$C$23:$D$39,3,0)</f>
        <v>#N/A</v>
      </c>
      <c r="D22" s="1" t="e">
        <f>VLOOKUP(MID($M7,COLUMN()-2,1),대진표!$C$23:$D$39,3,0)</f>
        <v>#N/A</v>
      </c>
      <c r="E22" s="1" t="e">
        <f>VLOOKUP(MID($M7,COLUMN()-2,1),대진표!$C$23:$D$39,3,0)</f>
        <v>#N/A</v>
      </c>
      <c r="F22" s="1" t="e">
        <f>VLOOKUP(MID($M7,COLUMN()-2,1),대진표!$C$23:$D$39,3,0)</f>
        <v>#N/A</v>
      </c>
      <c r="G22" s="1" t="e">
        <f t="shared" si="2"/>
        <v>#DIV/0!</v>
      </c>
      <c r="H22" s="1" t="str">
        <f t="shared" si="3"/>
        <v/>
      </c>
      <c r="I22" s="1" t="str">
        <f t="shared" si="4"/>
        <v/>
      </c>
      <c r="J22" s="1">
        <f t="shared" si="5"/>
        <v>0</v>
      </c>
      <c r="K22" s="1">
        <f t="shared" si="6"/>
        <v>1</v>
      </c>
      <c r="M22" s="7"/>
      <c r="O22" s="1" t="str">
        <f>IFERROR((MATCH(C22,대진표!$D$24:$D$39,0)),"")</f>
        <v/>
      </c>
      <c r="P22" s="1" t="e">
        <f>MATCH(G22,대진표!$E$23:$M$23,0)</f>
        <v>#DIV/0!</v>
      </c>
      <c r="Q22" s="1" t="str">
        <f>IFERROR((INDEX(대진표!$E$24:$M$39,DB!O22,DB!P22)),"")</f>
        <v/>
      </c>
      <c r="S22" s="1">
        <f t="shared" si="7"/>
        <v>21</v>
      </c>
      <c r="T22" s="1" t="e">
        <f t="shared" si="0"/>
        <v>#DIV/0!</v>
      </c>
      <c r="W22" t="e">
        <f t="shared" si="8"/>
        <v>#DIV/0!</v>
      </c>
    </row>
    <row r="23" spans="1:23" x14ac:dyDescent="0.3">
      <c r="A23" s="9">
        <f>대진표!$B$2</f>
        <v>44940</v>
      </c>
      <c r="B23" s="1" t="str">
        <f t="shared" si="1"/>
        <v>토</v>
      </c>
      <c r="C23" s="1" t="e">
        <f>D22</f>
        <v>#N/A</v>
      </c>
      <c r="D23" s="28" t="e">
        <f>C22</f>
        <v>#N/A</v>
      </c>
      <c r="E23" s="1" t="e">
        <f>F22</f>
        <v>#N/A</v>
      </c>
      <c r="F23" s="1" t="e">
        <f>E22</f>
        <v>#N/A</v>
      </c>
      <c r="G23" s="1" t="e">
        <f t="shared" si="2"/>
        <v>#DIV/0!</v>
      </c>
      <c r="H23" s="1" t="str">
        <f t="shared" si="3"/>
        <v/>
      </c>
      <c r="I23" s="1" t="str">
        <f t="shared" si="4"/>
        <v/>
      </c>
      <c r="J23" s="1">
        <f t="shared" si="5"/>
        <v>0</v>
      </c>
      <c r="K23" s="1">
        <f t="shared" si="6"/>
        <v>1</v>
      </c>
      <c r="M23" s="7"/>
      <c r="O23" s="1" t="str">
        <f>IFERROR((MATCH(C23,대진표!$D$24:$D$39,0)),"")</f>
        <v/>
      </c>
      <c r="P23" s="1" t="e">
        <f>MATCH(G23,대진표!$E$23:$M$23,0)</f>
        <v>#DIV/0!</v>
      </c>
      <c r="Q23" s="1" t="str">
        <f>IFERROR((INDEX(대진표!$E$24:$M$39,DB!O23,DB!P23)),"")</f>
        <v/>
      </c>
      <c r="S23" s="1">
        <f t="shared" si="7"/>
        <v>22</v>
      </c>
      <c r="T23" s="1" t="e">
        <f t="shared" si="0"/>
        <v>#DIV/0!</v>
      </c>
      <c r="W23" t="e">
        <f t="shared" si="8"/>
        <v>#DIV/0!</v>
      </c>
    </row>
    <row r="24" spans="1:23" x14ac:dyDescent="0.3">
      <c r="A24" s="9">
        <f>대진표!$B$2</f>
        <v>44940</v>
      </c>
      <c r="B24" s="1" t="str">
        <f t="shared" si="1"/>
        <v>토</v>
      </c>
      <c r="C24" s="1" t="e">
        <f>E22</f>
        <v>#N/A</v>
      </c>
      <c r="D24" s="1" t="e">
        <f>F22</f>
        <v>#N/A</v>
      </c>
      <c r="E24" s="28" t="e">
        <f>C22</f>
        <v>#N/A</v>
      </c>
      <c r="F24" s="1" t="e">
        <f>D22</f>
        <v>#N/A</v>
      </c>
      <c r="G24" s="1" t="e">
        <f t="shared" si="2"/>
        <v>#DIV/0!</v>
      </c>
      <c r="H24" s="1" t="str">
        <f t="shared" si="3"/>
        <v/>
      </c>
      <c r="I24" s="1" t="str">
        <f t="shared" si="4"/>
        <v/>
      </c>
      <c r="J24" s="1">
        <f t="shared" si="5"/>
        <v>0</v>
      </c>
      <c r="K24" s="1">
        <f t="shared" si="6"/>
        <v>1</v>
      </c>
      <c r="M24" s="7"/>
      <c r="O24" s="1" t="str">
        <f>IFERROR((MATCH(C24,대진표!$D$24:$D$39,0)),"")</f>
        <v/>
      </c>
      <c r="P24" s="1" t="e">
        <f>MATCH(G24,대진표!$E$23:$M$23,0)</f>
        <v>#DIV/0!</v>
      </c>
      <c r="Q24" s="1" t="str">
        <f>IFERROR((INDEX(대진표!$E$24:$M$39,DB!O24,DB!P24)),"")</f>
        <v/>
      </c>
      <c r="S24" s="1">
        <f t="shared" si="7"/>
        <v>23</v>
      </c>
      <c r="T24" s="1" t="e">
        <f t="shared" si="0"/>
        <v>#DIV/0!</v>
      </c>
      <c r="W24" t="e">
        <f t="shared" si="8"/>
        <v>#DIV/0!</v>
      </c>
    </row>
    <row r="25" spans="1:23" x14ac:dyDescent="0.3">
      <c r="A25" s="9">
        <f>대진표!$B$2</f>
        <v>44940</v>
      </c>
      <c r="B25" s="1" t="str">
        <f t="shared" si="1"/>
        <v>토</v>
      </c>
      <c r="C25" s="1" t="e">
        <f>D24</f>
        <v>#N/A</v>
      </c>
      <c r="D25" s="1" t="e">
        <f>C24</f>
        <v>#N/A</v>
      </c>
      <c r="E25" s="1" t="e">
        <f>F24</f>
        <v>#N/A</v>
      </c>
      <c r="F25" s="28" t="e">
        <f>E24</f>
        <v>#N/A</v>
      </c>
      <c r="G25" s="1" t="e">
        <f t="shared" si="2"/>
        <v>#DIV/0!</v>
      </c>
      <c r="H25" s="1" t="str">
        <f t="shared" si="3"/>
        <v/>
      </c>
      <c r="I25" s="1" t="str">
        <f t="shared" si="4"/>
        <v/>
      </c>
      <c r="J25" s="1">
        <f t="shared" si="5"/>
        <v>0</v>
      </c>
      <c r="K25" s="1">
        <f t="shared" si="6"/>
        <v>1</v>
      </c>
      <c r="M25" s="7"/>
      <c r="O25" s="1" t="str">
        <f>IFERROR((MATCH(C25,대진표!$D$24:$D$39,0)),"")</f>
        <v/>
      </c>
      <c r="P25" s="1" t="e">
        <f>MATCH(G25,대진표!$E$23:$M$23,0)</f>
        <v>#DIV/0!</v>
      </c>
      <c r="Q25" s="1" t="str">
        <f>IFERROR((INDEX(대진표!$E$24:$M$39,DB!O25,DB!P25)),"")</f>
        <v/>
      </c>
      <c r="S25" s="1">
        <f t="shared" si="7"/>
        <v>24</v>
      </c>
      <c r="T25" s="1" t="e">
        <f t="shared" si="0"/>
        <v>#DIV/0!</v>
      </c>
      <c r="W25" t="e">
        <f t="shared" si="8"/>
        <v>#DIV/0!</v>
      </c>
    </row>
    <row r="26" spans="1:23" x14ac:dyDescent="0.3">
      <c r="A26" s="9">
        <f>대진표!$B$2</f>
        <v>44940</v>
      </c>
      <c r="B26" s="1" t="str">
        <f t="shared" si="1"/>
        <v>토</v>
      </c>
      <c r="C26" s="28" t="e">
        <f>VLOOKUP(MID($M8,COLUMN()-2,1),대진표!$C$23:$D$39,3,0)</f>
        <v>#N/A</v>
      </c>
      <c r="D26" s="1" t="e">
        <f>VLOOKUP(MID($M8,COLUMN()-2,1),대진표!$C$23:$D$39,3,0)</f>
        <v>#N/A</v>
      </c>
      <c r="E26" s="1" t="e">
        <f>VLOOKUP(MID($M8,COLUMN()-2,1),대진표!$C$23:$D$39,3,0)</f>
        <v>#N/A</v>
      </c>
      <c r="F26" s="1" t="e">
        <f>VLOOKUP(MID($M8,COLUMN()-2,1),대진표!$C$23:$D$39,3,0)</f>
        <v>#N/A</v>
      </c>
      <c r="G26" s="1" t="e">
        <f t="shared" si="2"/>
        <v>#DIV/0!</v>
      </c>
      <c r="H26" s="1" t="str">
        <f t="shared" si="3"/>
        <v/>
      </c>
      <c r="I26" s="1" t="str">
        <f t="shared" si="4"/>
        <v/>
      </c>
      <c r="J26" s="1">
        <f t="shared" si="5"/>
        <v>0</v>
      </c>
      <c r="K26" s="1">
        <f t="shared" si="6"/>
        <v>1</v>
      </c>
      <c r="M26" s="7"/>
      <c r="O26" s="1" t="str">
        <f>IFERROR((MATCH(C26,대진표!$D$24:$D$39,0)),"")</f>
        <v/>
      </c>
      <c r="P26" s="1" t="e">
        <f>MATCH(G26,대진표!$E$23:$M$23,0)</f>
        <v>#DIV/0!</v>
      </c>
      <c r="Q26" s="1" t="str">
        <f>IFERROR((INDEX(대진표!$E$24:$M$39,DB!O26,DB!P26)),"")</f>
        <v/>
      </c>
      <c r="S26" s="1">
        <f t="shared" si="7"/>
        <v>25</v>
      </c>
      <c r="T26" s="1" t="e">
        <f t="shared" si="0"/>
        <v>#DIV/0!</v>
      </c>
      <c r="W26" t="e">
        <f t="shared" si="8"/>
        <v>#DIV/0!</v>
      </c>
    </row>
    <row r="27" spans="1:23" x14ac:dyDescent="0.3">
      <c r="A27" s="9">
        <f>대진표!$B$2</f>
        <v>44940</v>
      </c>
      <c r="B27" s="1" t="str">
        <f t="shared" si="1"/>
        <v>토</v>
      </c>
      <c r="C27" s="1" t="e">
        <f>D26</f>
        <v>#N/A</v>
      </c>
      <c r="D27" s="28" t="e">
        <f>C26</f>
        <v>#N/A</v>
      </c>
      <c r="E27" s="1" t="e">
        <f>F26</f>
        <v>#N/A</v>
      </c>
      <c r="F27" s="1" t="e">
        <f>E26</f>
        <v>#N/A</v>
      </c>
      <c r="G27" s="1" t="e">
        <f t="shared" si="2"/>
        <v>#DIV/0!</v>
      </c>
      <c r="H27" s="1" t="str">
        <f t="shared" si="3"/>
        <v/>
      </c>
      <c r="I27" s="1" t="str">
        <f t="shared" si="4"/>
        <v/>
      </c>
      <c r="J27" s="1">
        <f t="shared" si="5"/>
        <v>0</v>
      </c>
      <c r="K27" s="1">
        <f t="shared" si="6"/>
        <v>1</v>
      </c>
      <c r="M27" s="7"/>
      <c r="O27" s="1" t="str">
        <f>IFERROR((MATCH(C27,대진표!$D$24:$D$39,0)),"")</f>
        <v/>
      </c>
      <c r="P27" s="1" t="e">
        <f>MATCH(G27,대진표!$E$23:$M$23,0)</f>
        <v>#DIV/0!</v>
      </c>
      <c r="Q27" s="1" t="str">
        <f>IFERROR((INDEX(대진표!$E$24:$M$39,DB!O27,DB!P27)),"")</f>
        <v/>
      </c>
      <c r="S27" s="1">
        <f t="shared" si="7"/>
        <v>26</v>
      </c>
      <c r="T27" s="1" t="e">
        <f t="shared" si="0"/>
        <v>#DIV/0!</v>
      </c>
      <c r="W27" t="e">
        <f t="shared" si="8"/>
        <v>#DIV/0!</v>
      </c>
    </row>
    <row r="28" spans="1:23" x14ac:dyDescent="0.3">
      <c r="A28" s="9">
        <f>대진표!$B$2</f>
        <v>44940</v>
      </c>
      <c r="B28" s="1" t="str">
        <f t="shared" si="1"/>
        <v>토</v>
      </c>
      <c r="C28" s="1" t="e">
        <f>E26</f>
        <v>#N/A</v>
      </c>
      <c r="D28" s="1" t="e">
        <f>F26</f>
        <v>#N/A</v>
      </c>
      <c r="E28" s="28" t="e">
        <f>C26</f>
        <v>#N/A</v>
      </c>
      <c r="F28" s="1" t="e">
        <f>D26</f>
        <v>#N/A</v>
      </c>
      <c r="G28" s="1" t="e">
        <f t="shared" si="2"/>
        <v>#DIV/0!</v>
      </c>
      <c r="H28" s="1" t="str">
        <f t="shared" si="3"/>
        <v/>
      </c>
      <c r="I28" s="1" t="str">
        <f t="shared" si="4"/>
        <v/>
      </c>
      <c r="J28" s="1">
        <f t="shared" si="5"/>
        <v>0</v>
      </c>
      <c r="K28" s="1">
        <f t="shared" si="6"/>
        <v>1</v>
      </c>
      <c r="M28" s="7"/>
      <c r="O28" s="1" t="str">
        <f>IFERROR((MATCH(C28,대진표!$D$24:$D$39,0)),"")</f>
        <v/>
      </c>
      <c r="P28" s="1" t="e">
        <f>MATCH(G28,대진표!$E$23:$M$23,0)</f>
        <v>#DIV/0!</v>
      </c>
      <c r="Q28" s="1" t="str">
        <f>IFERROR((INDEX(대진표!$E$24:$M$39,DB!O28,DB!P28)),"")</f>
        <v/>
      </c>
      <c r="S28" s="1">
        <f t="shared" si="7"/>
        <v>27</v>
      </c>
      <c r="T28" s="1" t="e">
        <f t="shared" si="0"/>
        <v>#DIV/0!</v>
      </c>
      <c r="W28" t="e">
        <f t="shared" si="8"/>
        <v>#DIV/0!</v>
      </c>
    </row>
    <row r="29" spans="1:23" x14ac:dyDescent="0.3">
      <c r="A29" s="9">
        <f>대진표!$B$2</f>
        <v>44940</v>
      </c>
      <c r="B29" s="1" t="str">
        <f t="shared" si="1"/>
        <v>토</v>
      </c>
      <c r="C29" s="1" t="e">
        <f>D28</f>
        <v>#N/A</v>
      </c>
      <c r="D29" s="1" t="e">
        <f>C28</f>
        <v>#N/A</v>
      </c>
      <c r="E29" s="1" t="e">
        <f>F28</f>
        <v>#N/A</v>
      </c>
      <c r="F29" s="28" t="e">
        <f>E28</f>
        <v>#N/A</v>
      </c>
      <c r="G29" s="1" t="e">
        <f t="shared" si="2"/>
        <v>#DIV/0!</v>
      </c>
      <c r="H29" s="1" t="str">
        <f t="shared" si="3"/>
        <v/>
      </c>
      <c r="I29" s="1" t="str">
        <f t="shared" si="4"/>
        <v/>
      </c>
      <c r="J29" s="1">
        <f t="shared" si="5"/>
        <v>0</v>
      </c>
      <c r="K29" s="1">
        <f t="shared" si="6"/>
        <v>1</v>
      </c>
      <c r="M29" s="7"/>
      <c r="O29" s="1" t="str">
        <f>IFERROR((MATCH(C29,대진표!$D$24:$D$39,0)),"")</f>
        <v/>
      </c>
      <c r="P29" s="1" t="e">
        <f>MATCH(G29,대진표!$E$23:$M$23,0)</f>
        <v>#DIV/0!</v>
      </c>
      <c r="Q29" s="1" t="str">
        <f>IFERROR((INDEX(대진표!$E$24:$M$39,DB!O29,DB!P29)),"")</f>
        <v/>
      </c>
      <c r="S29" s="1">
        <f t="shared" si="7"/>
        <v>28</v>
      </c>
      <c r="T29" s="1" t="e">
        <f t="shared" si="0"/>
        <v>#DIV/0!</v>
      </c>
      <c r="W29" t="e">
        <f t="shared" si="8"/>
        <v>#DIV/0!</v>
      </c>
    </row>
    <row r="30" spans="1:23" x14ac:dyDescent="0.3">
      <c r="A30" s="9">
        <f>대진표!$B$2</f>
        <v>44940</v>
      </c>
      <c r="B30" s="1" t="str">
        <f t="shared" si="1"/>
        <v>토</v>
      </c>
      <c r="C30" s="28" t="e">
        <f>VLOOKUP(MID($M9,COLUMN()-2,1),대진표!$C$23:$D$39,3,0)</f>
        <v>#N/A</v>
      </c>
      <c r="D30" s="1" t="e">
        <f>VLOOKUP(MID($M9,COLUMN()-2,1),대진표!$C$23:$D$39,3,0)</f>
        <v>#N/A</v>
      </c>
      <c r="E30" s="1" t="e">
        <f>VLOOKUP(MID($M9,COLUMN()-2,1),대진표!$C$23:$D$39,3,0)</f>
        <v>#N/A</v>
      </c>
      <c r="F30" s="1" t="e">
        <f>VLOOKUP(MID($M9,COLUMN()-2,1),대진표!$C$23:$D$39,3,0)</f>
        <v>#N/A</v>
      </c>
      <c r="G30" s="1" t="e">
        <f t="shared" si="2"/>
        <v>#DIV/0!</v>
      </c>
      <c r="H30" s="1" t="str">
        <f t="shared" si="3"/>
        <v/>
      </c>
      <c r="I30" s="1" t="str">
        <f t="shared" si="4"/>
        <v/>
      </c>
      <c r="J30" s="1">
        <f t="shared" si="5"/>
        <v>0</v>
      </c>
      <c r="K30" s="1">
        <f t="shared" si="6"/>
        <v>1</v>
      </c>
      <c r="M30" s="7"/>
      <c r="O30" s="1" t="str">
        <f>IFERROR((MATCH(C30,대진표!$D$24:$D$39,0)),"")</f>
        <v/>
      </c>
      <c r="P30" s="1" t="e">
        <f>MATCH(G30,대진표!$E$23:$M$23,0)</f>
        <v>#DIV/0!</v>
      </c>
      <c r="Q30" s="1" t="str">
        <f>IFERROR((INDEX(대진표!$E$24:$M$39,DB!O30,DB!P30)),"")</f>
        <v/>
      </c>
      <c r="S30" s="1">
        <f t="shared" si="7"/>
        <v>29</v>
      </c>
      <c r="T30" s="1" t="e">
        <f t="shared" si="0"/>
        <v>#DIV/0!</v>
      </c>
      <c r="W30" t="e">
        <f t="shared" si="8"/>
        <v>#DIV/0!</v>
      </c>
    </row>
    <row r="31" spans="1:23" x14ac:dyDescent="0.3">
      <c r="A31" s="9">
        <f>대진표!$B$2</f>
        <v>44940</v>
      </c>
      <c r="B31" s="1" t="str">
        <f t="shared" si="1"/>
        <v>토</v>
      </c>
      <c r="C31" s="1" t="e">
        <f>D30</f>
        <v>#N/A</v>
      </c>
      <c r="D31" s="28" t="e">
        <f>C30</f>
        <v>#N/A</v>
      </c>
      <c r="E31" s="1" t="e">
        <f>F30</f>
        <v>#N/A</v>
      </c>
      <c r="F31" s="1" t="e">
        <f>E30</f>
        <v>#N/A</v>
      </c>
      <c r="G31" s="1" t="e">
        <f t="shared" si="2"/>
        <v>#DIV/0!</v>
      </c>
      <c r="H31" s="1" t="str">
        <f t="shared" si="3"/>
        <v/>
      </c>
      <c r="I31" s="1" t="str">
        <f t="shared" si="4"/>
        <v/>
      </c>
      <c r="J31" s="1">
        <f t="shared" si="5"/>
        <v>0</v>
      </c>
      <c r="K31" s="1">
        <f t="shared" si="6"/>
        <v>1</v>
      </c>
      <c r="M31" s="7"/>
      <c r="O31" s="1" t="str">
        <f>IFERROR((MATCH(C31,대진표!$D$24:$D$39,0)),"")</f>
        <v/>
      </c>
      <c r="P31" s="1" t="e">
        <f>MATCH(G31,대진표!$E$23:$M$23,0)</f>
        <v>#DIV/0!</v>
      </c>
      <c r="Q31" s="1" t="str">
        <f>IFERROR((INDEX(대진표!$E$24:$M$39,DB!O31,DB!P31)),"")</f>
        <v/>
      </c>
      <c r="S31" s="1">
        <f t="shared" si="7"/>
        <v>30</v>
      </c>
      <c r="T31" s="1" t="e">
        <f t="shared" si="0"/>
        <v>#DIV/0!</v>
      </c>
      <c r="W31" t="e">
        <f t="shared" si="8"/>
        <v>#DIV/0!</v>
      </c>
    </row>
    <row r="32" spans="1:23" x14ac:dyDescent="0.3">
      <c r="A32" s="9">
        <f>대진표!$B$2</f>
        <v>44940</v>
      </c>
      <c r="B32" s="1" t="str">
        <f t="shared" si="1"/>
        <v>토</v>
      </c>
      <c r="C32" s="1" t="e">
        <f>E30</f>
        <v>#N/A</v>
      </c>
      <c r="D32" s="1" t="e">
        <f>F30</f>
        <v>#N/A</v>
      </c>
      <c r="E32" s="28" t="e">
        <f>C30</f>
        <v>#N/A</v>
      </c>
      <c r="F32" s="1" t="e">
        <f>D30</f>
        <v>#N/A</v>
      </c>
      <c r="G32" s="1" t="e">
        <f t="shared" si="2"/>
        <v>#DIV/0!</v>
      </c>
      <c r="H32" s="1" t="str">
        <f t="shared" si="3"/>
        <v/>
      </c>
      <c r="I32" s="1" t="str">
        <f t="shared" si="4"/>
        <v/>
      </c>
      <c r="J32" s="1">
        <f t="shared" si="5"/>
        <v>0</v>
      </c>
      <c r="K32" s="1">
        <f t="shared" si="6"/>
        <v>1</v>
      </c>
      <c r="M32" s="7"/>
      <c r="O32" s="1" t="str">
        <f>IFERROR((MATCH(C32,대진표!$D$24:$D$39,0)),"")</f>
        <v/>
      </c>
      <c r="P32" s="1" t="e">
        <f>MATCH(G32,대진표!$E$23:$M$23,0)</f>
        <v>#DIV/0!</v>
      </c>
      <c r="Q32" s="1" t="str">
        <f>IFERROR((INDEX(대진표!$E$24:$M$39,DB!O32,DB!P32)),"")</f>
        <v/>
      </c>
      <c r="S32" s="1">
        <f t="shared" si="7"/>
        <v>31</v>
      </c>
      <c r="T32" s="1" t="e">
        <f t="shared" si="0"/>
        <v>#DIV/0!</v>
      </c>
      <c r="W32" t="e">
        <f t="shared" si="8"/>
        <v>#DIV/0!</v>
      </c>
    </row>
    <row r="33" spans="1:23" x14ac:dyDescent="0.3">
      <c r="A33" s="9">
        <f>대진표!$B$2</f>
        <v>44940</v>
      </c>
      <c r="B33" s="1" t="str">
        <f t="shared" si="1"/>
        <v>토</v>
      </c>
      <c r="C33" s="1" t="e">
        <f>D32</f>
        <v>#N/A</v>
      </c>
      <c r="D33" s="1" t="e">
        <f>C32</f>
        <v>#N/A</v>
      </c>
      <c r="E33" s="1" t="e">
        <f>F32</f>
        <v>#N/A</v>
      </c>
      <c r="F33" s="28" t="e">
        <f>E32</f>
        <v>#N/A</v>
      </c>
      <c r="G33" s="1" t="e">
        <f t="shared" si="2"/>
        <v>#DIV/0!</v>
      </c>
      <c r="H33" s="1" t="str">
        <f t="shared" si="3"/>
        <v/>
      </c>
      <c r="I33" s="1" t="str">
        <f t="shared" si="4"/>
        <v/>
      </c>
      <c r="J33" s="1">
        <f t="shared" si="5"/>
        <v>0</v>
      </c>
      <c r="K33" s="1">
        <f t="shared" si="6"/>
        <v>1</v>
      </c>
      <c r="M33" s="7"/>
      <c r="O33" s="1" t="str">
        <f>IFERROR((MATCH(C33,대진표!$D$24:$D$39,0)),"")</f>
        <v/>
      </c>
      <c r="P33" s="1" t="e">
        <f>MATCH(G33,대진표!$E$23:$M$23,0)</f>
        <v>#DIV/0!</v>
      </c>
      <c r="Q33" s="1" t="str">
        <f>IFERROR((INDEX(대진표!$E$24:$M$39,DB!O33,DB!P33)),"")</f>
        <v/>
      </c>
      <c r="S33" s="1">
        <f t="shared" si="7"/>
        <v>32</v>
      </c>
      <c r="T33" s="1" t="e">
        <f t="shared" si="0"/>
        <v>#DIV/0!</v>
      </c>
      <c r="W33" t="e">
        <f t="shared" si="8"/>
        <v>#DIV/0!</v>
      </c>
    </row>
    <row r="34" spans="1:23" x14ac:dyDescent="0.3">
      <c r="A34" s="9">
        <f>대진표!$B$2</f>
        <v>44940</v>
      </c>
      <c r="B34" s="1" t="str">
        <f t="shared" si="1"/>
        <v>토</v>
      </c>
      <c r="C34" s="28" t="e">
        <f>VLOOKUP(MID($M10,COLUMN()-2,1),대진표!$C$23:$D$39,3,0)</f>
        <v>#N/A</v>
      </c>
      <c r="D34" s="1" t="e">
        <f>VLOOKUP(MID($M10,COLUMN()-2,1),대진표!$C$23:$D$39,3,0)</f>
        <v>#N/A</v>
      </c>
      <c r="E34" s="1" t="e">
        <f>VLOOKUP(MID($M10,COLUMN()-2,1),대진표!$C$23:$D$39,3,0)</f>
        <v>#N/A</v>
      </c>
      <c r="F34" s="1" t="e">
        <f>VLOOKUP(MID($M10,COLUMN()-2,1),대진표!$C$23:$D$39,3,0)</f>
        <v>#N/A</v>
      </c>
      <c r="G34" s="1" t="e">
        <f t="shared" si="2"/>
        <v>#DIV/0!</v>
      </c>
      <c r="H34" s="1" t="str">
        <f t="shared" si="3"/>
        <v/>
      </c>
      <c r="I34" s="1" t="str">
        <f t="shared" si="4"/>
        <v/>
      </c>
      <c r="J34" s="1">
        <f t="shared" si="5"/>
        <v>0</v>
      </c>
      <c r="K34" s="1">
        <f t="shared" si="6"/>
        <v>1</v>
      </c>
      <c r="M34" s="7"/>
      <c r="O34" s="1" t="str">
        <f>IFERROR((MATCH(C34,대진표!$D$24:$D$39,0)),"")</f>
        <v/>
      </c>
      <c r="P34" s="1" t="e">
        <f>MATCH(G34,대진표!$E$23:$M$23,0)</f>
        <v>#DIV/0!</v>
      </c>
      <c r="Q34" s="1" t="str">
        <f>IFERROR((INDEX(대진표!$E$24:$M$39,DB!O34,DB!P34)),"")</f>
        <v/>
      </c>
      <c r="S34" s="1">
        <f t="shared" si="7"/>
        <v>33</v>
      </c>
      <c r="T34" s="1" t="e">
        <f t="shared" ref="T34:T65" si="9">ROUNDUP(S34/$U$1,0)</f>
        <v>#DIV/0!</v>
      </c>
      <c r="W34" t="e">
        <f t="shared" si="8"/>
        <v>#DIV/0!</v>
      </c>
    </row>
    <row r="35" spans="1:23" x14ac:dyDescent="0.3">
      <c r="A35" s="9">
        <f>대진표!$B$2</f>
        <v>44940</v>
      </c>
      <c r="B35" s="1" t="str">
        <f t="shared" si="1"/>
        <v>토</v>
      </c>
      <c r="C35" s="1" t="e">
        <f>D34</f>
        <v>#N/A</v>
      </c>
      <c r="D35" s="28" t="e">
        <f>C34</f>
        <v>#N/A</v>
      </c>
      <c r="E35" s="1" t="e">
        <f>F34</f>
        <v>#N/A</v>
      </c>
      <c r="F35" s="1" t="e">
        <f>E34</f>
        <v>#N/A</v>
      </c>
      <c r="G35" s="1" t="e">
        <f t="shared" si="2"/>
        <v>#DIV/0!</v>
      </c>
      <c r="H35" s="1" t="str">
        <f t="shared" si="3"/>
        <v/>
      </c>
      <c r="I35" s="1" t="str">
        <f t="shared" si="4"/>
        <v/>
      </c>
      <c r="J35" s="1">
        <f t="shared" si="5"/>
        <v>0</v>
      </c>
      <c r="K35" s="1">
        <f t="shared" si="6"/>
        <v>1</v>
      </c>
      <c r="M35" s="7"/>
      <c r="O35" s="1" t="str">
        <f>IFERROR((MATCH(C35,대진표!$D$24:$D$39,0)),"")</f>
        <v/>
      </c>
      <c r="P35" s="1" t="e">
        <f>MATCH(G35,대진표!$E$23:$M$23,0)</f>
        <v>#DIV/0!</v>
      </c>
      <c r="Q35" s="1" t="str">
        <f>IFERROR((INDEX(대진표!$E$24:$M$39,DB!O35,DB!P35)),"")</f>
        <v/>
      </c>
      <c r="S35" s="1">
        <f t="shared" si="7"/>
        <v>34</v>
      </c>
      <c r="T35" s="1" t="e">
        <f t="shared" si="9"/>
        <v>#DIV/0!</v>
      </c>
      <c r="W35" t="e">
        <f t="shared" si="8"/>
        <v>#DIV/0!</v>
      </c>
    </row>
    <row r="36" spans="1:23" x14ac:dyDescent="0.3">
      <c r="A36" s="9">
        <f>대진표!$B$2</f>
        <v>44940</v>
      </c>
      <c r="B36" s="1" t="str">
        <f t="shared" si="1"/>
        <v>토</v>
      </c>
      <c r="C36" s="1" t="e">
        <f>E34</f>
        <v>#N/A</v>
      </c>
      <c r="D36" s="1" t="e">
        <f>F34</f>
        <v>#N/A</v>
      </c>
      <c r="E36" s="28" t="e">
        <f>C34</f>
        <v>#N/A</v>
      </c>
      <c r="F36" s="1" t="e">
        <f>D34</f>
        <v>#N/A</v>
      </c>
      <c r="G36" s="1" t="e">
        <f t="shared" si="2"/>
        <v>#DIV/0!</v>
      </c>
      <c r="H36" s="1" t="str">
        <f t="shared" si="3"/>
        <v/>
      </c>
      <c r="I36" s="1" t="str">
        <f t="shared" si="4"/>
        <v/>
      </c>
      <c r="J36" s="1">
        <f t="shared" si="5"/>
        <v>0</v>
      </c>
      <c r="K36" s="1">
        <f t="shared" si="6"/>
        <v>1</v>
      </c>
      <c r="M36" s="7"/>
      <c r="O36" s="1" t="str">
        <f>IFERROR((MATCH(C36,대진표!$D$24:$D$39,0)),"")</f>
        <v/>
      </c>
      <c r="P36" s="1" t="e">
        <f>MATCH(G36,대진표!$E$23:$M$23,0)</f>
        <v>#DIV/0!</v>
      </c>
      <c r="Q36" s="1" t="str">
        <f>IFERROR((INDEX(대진표!$E$24:$M$39,DB!O36,DB!P36)),"")</f>
        <v/>
      </c>
      <c r="S36" s="1">
        <f t="shared" si="7"/>
        <v>35</v>
      </c>
      <c r="T36" s="1" t="e">
        <f t="shared" si="9"/>
        <v>#DIV/0!</v>
      </c>
      <c r="W36" t="e">
        <f t="shared" si="8"/>
        <v>#DIV/0!</v>
      </c>
    </row>
    <row r="37" spans="1:23" x14ac:dyDescent="0.3">
      <c r="A37" s="9">
        <f>대진표!$B$2</f>
        <v>44940</v>
      </c>
      <c r="B37" s="1" t="str">
        <f t="shared" si="1"/>
        <v>토</v>
      </c>
      <c r="C37" s="1" t="e">
        <f>D36</f>
        <v>#N/A</v>
      </c>
      <c r="D37" s="1" t="e">
        <f>C36</f>
        <v>#N/A</v>
      </c>
      <c r="E37" s="1" t="e">
        <f>F36</f>
        <v>#N/A</v>
      </c>
      <c r="F37" s="28" t="e">
        <f>E36</f>
        <v>#N/A</v>
      </c>
      <c r="G37" s="1" t="e">
        <f t="shared" si="2"/>
        <v>#DIV/0!</v>
      </c>
      <c r="H37" s="1" t="str">
        <f t="shared" si="3"/>
        <v/>
      </c>
      <c r="I37" s="1" t="str">
        <f t="shared" si="4"/>
        <v/>
      </c>
      <c r="J37" s="1">
        <f t="shared" si="5"/>
        <v>0</v>
      </c>
      <c r="K37" s="1">
        <f t="shared" si="6"/>
        <v>1</v>
      </c>
      <c r="M37" s="7"/>
      <c r="O37" s="1" t="str">
        <f>IFERROR((MATCH(C37,대진표!$D$24:$D$39,0)),"")</f>
        <v/>
      </c>
      <c r="P37" s="1" t="e">
        <f>MATCH(G37,대진표!$E$23:$M$23,0)</f>
        <v>#DIV/0!</v>
      </c>
      <c r="Q37" s="1" t="str">
        <f>IFERROR((INDEX(대진표!$E$24:$M$39,DB!O37,DB!P37)),"")</f>
        <v/>
      </c>
      <c r="S37" s="1">
        <f t="shared" si="7"/>
        <v>36</v>
      </c>
      <c r="T37" s="1" t="e">
        <f t="shared" si="9"/>
        <v>#DIV/0!</v>
      </c>
      <c r="W37" t="e">
        <f t="shared" si="8"/>
        <v>#DIV/0!</v>
      </c>
    </row>
    <row r="38" spans="1:23" x14ac:dyDescent="0.3">
      <c r="A38" s="9">
        <f>대진표!$B$2</f>
        <v>44940</v>
      </c>
      <c r="B38" s="1" t="str">
        <f t="shared" si="1"/>
        <v>토</v>
      </c>
      <c r="C38" s="28" t="e">
        <f>VLOOKUP(MID($M11,COLUMN()-2,1),대진표!$C$23:$D$39,3,0)</f>
        <v>#N/A</v>
      </c>
      <c r="D38" s="1" t="e">
        <f>VLOOKUP(MID($M11,COLUMN()-2,1),대진표!$C$23:$D$39,3,0)</f>
        <v>#N/A</v>
      </c>
      <c r="E38" s="1" t="e">
        <f>VLOOKUP(MID($M11,COLUMN()-2,1),대진표!$C$23:$D$39,3,0)</f>
        <v>#N/A</v>
      </c>
      <c r="F38" s="1" t="e">
        <f>VLOOKUP(MID($M11,COLUMN()-2,1),대진표!$C$23:$D$39,3,0)</f>
        <v>#N/A</v>
      </c>
      <c r="G38" s="1" t="e">
        <f t="shared" si="2"/>
        <v>#DIV/0!</v>
      </c>
      <c r="H38" s="1" t="str">
        <f t="shared" si="3"/>
        <v/>
      </c>
      <c r="I38" s="1" t="str">
        <f t="shared" si="4"/>
        <v/>
      </c>
      <c r="J38" s="1">
        <f t="shared" si="5"/>
        <v>0</v>
      </c>
      <c r="K38" s="1">
        <f t="shared" si="6"/>
        <v>1</v>
      </c>
      <c r="M38" s="7"/>
      <c r="O38" s="1" t="str">
        <f>IFERROR((MATCH(C38,대진표!$D$24:$D$39,0)),"")</f>
        <v/>
      </c>
      <c r="P38" s="1" t="e">
        <f>MATCH(G38,대진표!$E$23:$M$23,0)</f>
        <v>#DIV/0!</v>
      </c>
      <c r="Q38" s="1" t="str">
        <f>IFERROR((INDEX(대진표!$E$24:$M$39,DB!O38,DB!P38)),"")</f>
        <v/>
      </c>
      <c r="S38" s="1">
        <f t="shared" si="7"/>
        <v>37</v>
      </c>
      <c r="T38" s="1" t="e">
        <f t="shared" si="9"/>
        <v>#DIV/0!</v>
      </c>
      <c r="W38" t="e">
        <f t="shared" si="8"/>
        <v>#DIV/0!</v>
      </c>
    </row>
    <row r="39" spans="1:23" x14ac:dyDescent="0.3">
      <c r="A39" s="9">
        <f>대진표!$B$2</f>
        <v>44940</v>
      </c>
      <c r="B39" s="1" t="str">
        <f t="shared" si="1"/>
        <v>토</v>
      </c>
      <c r="C39" s="1" t="e">
        <f>D38</f>
        <v>#N/A</v>
      </c>
      <c r="D39" s="28" t="e">
        <f>C38</f>
        <v>#N/A</v>
      </c>
      <c r="E39" s="1" t="e">
        <f>F38</f>
        <v>#N/A</v>
      </c>
      <c r="F39" s="1" t="e">
        <f>E38</f>
        <v>#N/A</v>
      </c>
      <c r="G39" s="1" t="e">
        <f t="shared" si="2"/>
        <v>#DIV/0!</v>
      </c>
      <c r="H39" s="1" t="str">
        <f t="shared" si="3"/>
        <v/>
      </c>
      <c r="I39" s="1" t="str">
        <f t="shared" si="4"/>
        <v/>
      </c>
      <c r="J39" s="1">
        <f t="shared" si="5"/>
        <v>0</v>
      </c>
      <c r="K39" s="1">
        <f t="shared" si="6"/>
        <v>1</v>
      </c>
      <c r="M39" s="7"/>
      <c r="O39" s="1" t="str">
        <f>IFERROR((MATCH(C39,대진표!$D$24:$D$39,0)),"")</f>
        <v/>
      </c>
      <c r="P39" s="1" t="e">
        <f>MATCH(G39,대진표!$E$23:$M$23,0)</f>
        <v>#DIV/0!</v>
      </c>
      <c r="Q39" s="1" t="str">
        <f>IFERROR((INDEX(대진표!$E$24:$M$39,DB!O39,DB!P39)),"")</f>
        <v/>
      </c>
      <c r="S39" s="1">
        <f t="shared" si="7"/>
        <v>38</v>
      </c>
      <c r="T39" s="1" t="e">
        <f t="shared" si="9"/>
        <v>#DIV/0!</v>
      </c>
      <c r="W39" t="e">
        <f t="shared" si="8"/>
        <v>#DIV/0!</v>
      </c>
    </row>
    <row r="40" spans="1:23" x14ac:dyDescent="0.3">
      <c r="A40" s="9">
        <f>대진표!$B$2</f>
        <v>44940</v>
      </c>
      <c r="B40" s="1" t="str">
        <f t="shared" si="1"/>
        <v>토</v>
      </c>
      <c r="C40" s="1" t="e">
        <f>E38</f>
        <v>#N/A</v>
      </c>
      <c r="D40" s="1" t="e">
        <f>F38</f>
        <v>#N/A</v>
      </c>
      <c r="E40" s="28" t="e">
        <f>C38</f>
        <v>#N/A</v>
      </c>
      <c r="F40" s="1" t="e">
        <f>D38</f>
        <v>#N/A</v>
      </c>
      <c r="G40" s="1" t="e">
        <f t="shared" si="2"/>
        <v>#DIV/0!</v>
      </c>
      <c r="H40" s="1" t="str">
        <f t="shared" si="3"/>
        <v/>
      </c>
      <c r="I40" s="1" t="str">
        <f t="shared" si="4"/>
        <v/>
      </c>
      <c r="J40" s="1">
        <f t="shared" si="5"/>
        <v>0</v>
      </c>
      <c r="K40" s="1">
        <f t="shared" si="6"/>
        <v>1</v>
      </c>
      <c r="M40" s="7"/>
      <c r="O40" s="1" t="str">
        <f>IFERROR((MATCH(C40,대진표!$D$24:$D$39,0)),"")</f>
        <v/>
      </c>
      <c r="P40" s="1" t="e">
        <f>MATCH(G40,대진표!$E$23:$M$23,0)</f>
        <v>#DIV/0!</v>
      </c>
      <c r="Q40" s="1" t="str">
        <f>IFERROR((INDEX(대진표!$E$24:$M$39,DB!O40,DB!P40)),"")</f>
        <v/>
      </c>
      <c r="S40" s="1">
        <f t="shared" si="7"/>
        <v>39</v>
      </c>
      <c r="T40" s="1" t="e">
        <f t="shared" si="9"/>
        <v>#DIV/0!</v>
      </c>
      <c r="W40" t="e">
        <f t="shared" si="8"/>
        <v>#DIV/0!</v>
      </c>
    </row>
    <row r="41" spans="1:23" x14ac:dyDescent="0.3">
      <c r="A41" s="9">
        <f>대진표!$B$2</f>
        <v>44940</v>
      </c>
      <c r="B41" s="1" t="str">
        <f t="shared" si="1"/>
        <v>토</v>
      </c>
      <c r="C41" s="1" t="e">
        <f>D40</f>
        <v>#N/A</v>
      </c>
      <c r="D41" s="1" t="e">
        <f>C40</f>
        <v>#N/A</v>
      </c>
      <c r="E41" s="1" t="e">
        <f>F40</f>
        <v>#N/A</v>
      </c>
      <c r="F41" s="28" t="e">
        <f>E40</f>
        <v>#N/A</v>
      </c>
      <c r="G41" s="1" t="e">
        <f t="shared" si="2"/>
        <v>#DIV/0!</v>
      </c>
      <c r="H41" s="1" t="str">
        <f t="shared" si="3"/>
        <v/>
      </c>
      <c r="I41" s="1" t="str">
        <f t="shared" si="4"/>
        <v/>
      </c>
      <c r="J41" s="1">
        <f t="shared" si="5"/>
        <v>0</v>
      </c>
      <c r="K41" s="1">
        <f t="shared" si="6"/>
        <v>1</v>
      </c>
      <c r="M41" s="7"/>
      <c r="O41" s="1" t="str">
        <f>IFERROR((MATCH(C41,대진표!$D$24:$D$39,0)),"")</f>
        <v/>
      </c>
      <c r="P41" s="1" t="e">
        <f>MATCH(G41,대진표!$E$23:$M$23,0)</f>
        <v>#DIV/0!</v>
      </c>
      <c r="Q41" s="1" t="str">
        <f>IFERROR((INDEX(대진표!$E$24:$M$39,DB!O41,DB!P41)),"")</f>
        <v/>
      </c>
      <c r="S41" s="1">
        <f t="shared" si="7"/>
        <v>40</v>
      </c>
      <c r="T41" s="1" t="e">
        <f t="shared" si="9"/>
        <v>#DIV/0!</v>
      </c>
      <c r="W41" t="e">
        <f t="shared" si="8"/>
        <v>#DIV/0!</v>
      </c>
    </row>
    <row r="42" spans="1:23" x14ac:dyDescent="0.3">
      <c r="A42" s="9">
        <f>대진표!$B$2</f>
        <v>44940</v>
      </c>
      <c r="B42" s="1" t="str">
        <f t="shared" si="1"/>
        <v>토</v>
      </c>
      <c r="C42" s="28" t="e">
        <f>VLOOKUP(MID($M12,COLUMN()-2,1),대진표!$C$23:$D$39,3,0)</f>
        <v>#N/A</v>
      </c>
      <c r="D42" s="1" t="e">
        <f>VLOOKUP(MID($M12,COLUMN()-2,1),대진표!$C$23:$D$39,3,0)</f>
        <v>#N/A</v>
      </c>
      <c r="E42" s="1" t="e">
        <f>VLOOKUP(MID($M12,COLUMN()-2,1),대진표!$C$23:$D$39,3,0)</f>
        <v>#N/A</v>
      </c>
      <c r="F42" s="1" t="e">
        <f>VLOOKUP(MID($M12,COLUMN()-2,1),대진표!$C$23:$D$39,3,0)</f>
        <v>#N/A</v>
      </c>
      <c r="G42" s="1" t="e">
        <f t="shared" si="2"/>
        <v>#DIV/0!</v>
      </c>
      <c r="H42" s="1" t="str">
        <f t="shared" si="3"/>
        <v/>
      </c>
      <c r="I42" s="1" t="str">
        <f t="shared" si="4"/>
        <v/>
      </c>
      <c r="J42" s="1">
        <f t="shared" si="5"/>
        <v>0</v>
      </c>
      <c r="K42" s="1">
        <f t="shared" si="6"/>
        <v>1</v>
      </c>
      <c r="M42" s="7"/>
      <c r="O42" s="1" t="str">
        <f>IFERROR((MATCH(C42,대진표!$D$24:$D$39,0)),"")</f>
        <v/>
      </c>
      <c r="P42" s="1" t="e">
        <f>MATCH(G42,대진표!$E$23:$M$23,0)</f>
        <v>#DIV/0!</v>
      </c>
      <c r="Q42" s="1" t="str">
        <f>IFERROR((INDEX(대진표!$E$24:$M$39,DB!O42,DB!P42)),"")</f>
        <v/>
      </c>
      <c r="S42" s="1">
        <f t="shared" si="7"/>
        <v>41</v>
      </c>
      <c r="T42" s="1" t="e">
        <f t="shared" si="9"/>
        <v>#DIV/0!</v>
      </c>
      <c r="W42" t="e">
        <f t="shared" si="8"/>
        <v>#DIV/0!</v>
      </c>
    </row>
    <row r="43" spans="1:23" x14ac:dyDescent="0.3">
      <c r="A43" s="9">
        <f>대진표!$B$2</f>
        <v>44940</v>
      </c>
      <c r="B43" s="1" t="str">
        <f t="shared" si="1"/>
        <v>토</v>
      </c>
      <c r="C43" s="1" t="e">
        <f>D42</f>
        <v>#N/A</v>
      </c>
      <c r="D43" s="28" t="e">
        <f>C42</f>
        <v>#N/A</v>
      </c>
      <c r="E43" s="1" t="e">
        <f>F42</f>
        <v>#N/A</v>
      </c>
      <c r="F43" s="1" t="e">
        <f>E42</f>
        <v>#N/A</v>
      </c>
      <c r="G43" s="1" t="e">
        <f t="shared" si="2"/>
        <v>#DIV/0!</v>
      </c>
      <c r="H43" s="1" t="str">
        <f t="shared" si="3"/>
        <v/>
      </c>
      <c r="I43" s="1" t="str">
        <f t="shared" si="4"/>
        <v/>
      </c>
      <c r="J43" s="1">
        <f t="shared" si="5"/>
        <v>0</v>
      </c>
      <c r="K43" s="1">
        <f t="shared" si="6"/>
        <v>1</v>
      </c>
      <c r="M43" s="7"/>
      <c r="O43" s="1" t="str">
        <f>IFERROR((MATCH(C43,대진표!$D$24:$D$39,0)),"")</f>
        <v/>
      </c>
      <c r="P43" s="1" t="e">
        <f>MATCH(G43,대진표!$E$23:$M$23,0)</f>
        <v>#DIV/0!</v>
      </c>
      <c r="Q43" s="1" t="str">
        <f>IFERROR((INDEX(대진표!$E$24:$M$39,DB!O43,DB!P43)),"")</f>
        <v/>
      </c>
      <c r="S43" s="1">
        <f t="shared" si="7"/>
        <v>42</v>
      </c>
      <c r="T43" s="1" t="e">
        <f t="shared" si="9"/>
        <v>#DIV/0!</v>
      </c>
      <c r="W43" t="e">
        <f t="shared" si="8"/>
        <v>#DIV/0!</v>
      </c>
    </row>
    <row r="44" spans="1:23" x14ac:dyDescent="0.3">
      <c r="A44" s="9">
        <f>대진표!$B$2</f>
        <v>44940</v>
      </c>
      <c r="B44" s="1" t="str">
        <f t="shared" si="1"/>
        <v>토</v>
      </c>
      <c r="C44" s="1" t="e">
        <f>E42</f>
        <v>#N/A</v>
      </c>
      <c r="D44" s="1" t="e">
        <f>F42</f>
        <v>#N/A</v>
      </c>
      <c r="E44" s="28" t="e">
        <f>C42</f>
        <v>#N/A</v>
      </c>
      <c r="F44" s="1" t="e">
        <f>D42</f>
        <v>#N/A</v>
      </c>
      <c r="G44" s="1" t="e">
        <f t="shared" si="2"/>
        <v>#DIV/0!</v>
      </c>
      <c r="H44" s="1" t="str">
        <f t="shared" si="3"/>
        <v/>
      </c>
      <c r="I44" s="1" t="str">
        <f t="shared" si="4"/>
        <v/>
      </c>
      <c r="J44" s="1">
        <f t="shared" si="5"/>
        <v>0</v>
      </c>
      <c r="K44" s="1">
        <f t="shared" si="6"/>
        <v>1</v>
      </c>
      <c r="M44" s="7"/>
      <c r="O44" s="1" t="str">
        <f>IFERROR((MATCH(C44,대진표!$D$24:$D$39,0)),"")</f>
        <v/>
      </c>
      <c r="P44" s="1" t="e">
        <f>MATCH(G44,대진표!$E$23:$M$23,0)</f>
        <v>#DIV/0!</v>
      </c>
      <c r="Q44" s="1" t="str">
        <f>IFERROR((INDEX(대진표!$E$24:$M$39,DB!O44,DB!P44)),"")</f>
        <v/>
      </c>
      <c r="S44" s="1">
        <f t="shared" si="7"/>
        <v>43</v>
      </c>
      <c r="T44" s="1" t="e">
        <f t="shared" si="9"/>
        <v>#DIV/0!</v>
      </c>
      <c r="W44" t="e">
        <f t="shared" si="8"/>
        <v>#DIV/0!</v>
      </c>
    </row>
    <row r="45" spans="1:23" x14ac:dyDescent="0.3">
      <c r="A45" s="9">
        <f>대진표!$B$2</f>
        <v>44940</v>
      </c>
      <c r="B45" s="1" t="str">
        <f t="shared" si="1"/>
        <v>토</v>
      </c>
      <c r="C45" s="1" t="e">
        <f>D44</f>
        <v>#N/A</v>
      </c>
      <c r="D45" s="1" t="e">
        <f>C44</f>
        <v>#N/A</v>
      </c>
      <c r="E45" s="1" t="e">
        <f>F44</f>
        <v>#N/A</v>
      </c>
      <c r="F45" s="28" t="e">
        <f>E44</f>
        <v>#N/A</v>
      </c>
      <c r="G45" s="1" t="e">
        <f t="shared" si="2"/>
        <v>#DIV/0!</v>
      </c>
      <c r="H45" s="1" t="str">
        <f t="shared" si="3"/>
        <v/>
      </c>
      <c r="I45" s="1" t="str">
        <f t="shared" si="4"/>
        <v/>
      </c>
      <c r="J45" s="1">
        <f t="shared" si="5"/>
        <v>0</v>
      </c>
      <c r="K45" s="1">
        <f t="shared" si="6"/>
        <v>1</v>
      </c>
      <c r="M45" s="7"/>
      <c r="O45" s="1" t="str">
        <f>IFERROR((MATCH(C45,대진표!$D$24:$D$39,0)),"")</f>
        <v/>
      </c>
      <c r="P45" s="1" t="e">
        <f>MATCH(G45,대진표!$E$23:$M$23,0)</f>
        <v>#DIV/0!</v>
      </c>
      <c r="Q45" s="1" t="str">
        <f>IFERROR((INDEX(대진표!$E$24:$M$39,DB!O45,DB!P45)),"")</f>
        <v/>
      </c>
      <c r="S45" s="1">
        <f t="shared" si="7"/>
        <v>44</v>
      </c>
      <c r="T45" s="1" t="e">
        <f t="shared" si="9"/>
        <v>#DIV/0!</v>
      </c>
      <c r="W45" t="e">
        <f t="shared" si="8"/>
        <v>#DIV/0!</v>
      </c>
    </row>
    <row r="46" spans="1:23" x14ac:dyDescent="0.3">
      <c r="A46" s="9">
        <f>대진표!$B$2</f>
        <v>44940</v>
      </c>
      <c r="B46" s="1" t="str">
        <f t="shared" si="1"/>
        <v>토</v>
      </c>
      <c r="C46" s="28" t="e">
        <f>VLOOKUP(MID($M13,COLUMN()-2,1),대진표!$C$23:$D$39,3,0)</f>
        <v>#N/A</v>
      </c>
      <c r="D46" s="1" t="e">
        <f>VLOOKUP(MID($M13,COLUMN()-2,1),대진표!$C$23:$D$39,3,0)</f>
        <v>#N/A</v>
      </c>
      <c r="E46" s="1" t="e">
        <f>VLOOKUP(MID($M13,COLUMN()-2,1),대진표!$C$23:$D$39,3,0)</f>
        <v>#N/A</v>
      </c>
      <c r="F46" s="1" t="e">
        <f>VLOOKUP(MID($M13,COLUMN()-2,1),대진표!$C$23:$D$39,3,0)</f>
        <v>#N/A</v>
      </c>
      <c r="G46" s="1" t="e">
        <f t="shared" si="2"/>
        <v>#DIV/0!</v>
      </c>
      <c r="H46" s="1" t="str">
        <f t="shared" si="3"/>
        <v/>
      </c>
      <c r="I46" s="1" t="str">
        <f t="shared" si="4"/>
        <v/>
      </c>
      <c r="J46" s="1">
        <f t="shared" si="5"/>
        <v>0</v>
      </c>
      <c r="K46" s="1">
        <f t="shared" si="6"/>
        <v>1</v>
      </c>
      <c r="M46" s="7"/>
      <c r="O46" s="1" t="str">
        <f>IFERROR((MATCH(C46,대진표!$D$24:$D$39,0)),"")</f>
        <v/>
      </c>
      <c r="P46" s="1" t="e">
        <f>MATCH(G46,대진표!$E$23:$M$23,0)</f>
        <v>#DIV/0!</v>
      </c>
      <c r="Q46" s="1" t="str">
        <f>IFERROR((INDEX(대진표!$E$24:$M$39,DB!O46,DB!P46)),"")</f>
        <v/>
      </c>
      <c r="S46" s="1">
        <f t="shared" si="7"/>
        <v>45</v>
      </c>
      <c r="T46" s="1" t="e">
        <f t="shared" si="9"/>
        <v>#DIV/0!</v>
      </c>
      <c r="W46" t="e">
        <f t="shared" si="8"/>
        <v>#DIV/0!</v>
      </c>
    </row>
    <row r="47" spans="1:23" x14ac:dyDescent="0.3">
      <c r="A47" s="9">
        <f>대진표!$B$2</f>
        <v>44940</v>
      </c>
      <c r="B47" s="1" t="str">
        <f t="shared" si="1"/>
        <v>토</v>
      </c>
      <c r="C47" s="1" t="e">
        <f>D46</f>
        <v>#N/A</v>
      </c>
      <c r="D47" s="28" t="e">
        <f>C46</f>
        <v>#N/A</v>
      </c>
      <c r="E47" s="1" t="e">
        <f>F46</f>
        <v>#N/A</v>
      </c>
      <c r="F47" s="1" t="e">
        <f>E46</f>
        <v>#N/A</v>
      </c>
      <c r="G47" s="1" t="e">
        <f t="shared" si="2"/>
        <v>#DIV/0!</v>
      </c>
      <c r="H47" s="1" t="str">
        <f t="shared" si="3"/>
        <v/>
      </c>
      <c r="I47" s="1" t="str">
        <f t="shared" si="4"/>
        <v/>
      </c>
      <c r="J47" s="1">
        <f t="shared" si="5"/>
        <v>0</v>
      </c>
      <c r="K47" s="1">
        <f t="shared" si="6"/>
        <v>1</v>
      </c>
      <c r="M47" s="7"/>
      <c r="O47" s="1" t="str">
        <f>IFERROR((MATCH(C47,대진표!$D$24:$D$39,0)),"")</f>
        <v/>
      </c>
      <c r="P47" s="1" t="e">
        <f>MATCH(G47,대진표!$E$23:$M$23,0)</f>
        <v>#DIV/0!</v>
      </c>
      <c r="Q47" s="1" t="str">
        <f>IFERROR((INDEX(대진표!$E$24:$M$39,DB!O47,DB!P47)),"")</f>
        <v/>
      </c>
      <c r="S47" s="1">
        <f t="shared" si="7"/>
        <v>46</v>
      </c>
      <c r="T47" s="1" t="e">
        <f t="shared" si="9"/>
        <v>#DIV/0!</v>
      </c>
      <c r="W47" t="e">
        <f t="shared" si="8"/>
        <v>#DIV/0!</v>
      </c>
    </row>
    <row r="48" spans="1:23" x14ac:dyDescent="0.3">
      <c r="A48" s="9">
        <f>대진표!$B$2</f>
        <v>44940</v>
      </c>
      <c r="B48" s="1" t="str">
        <f t="shared" si="1"/>
        <v>토</v>
      </c>
      <c r="C48" s="1" t="e">
        <f>E46</f>
        <v>#N/A</v>
      </c>
      <c r="D48" s="1" t="e">
        <f>F46</f>
        <v>#N/A</v>
      </c>
      <c r="E48" s="28" t="e">
        <f>C46</f>
        <v>#N/A</v>
      </c>
      <c r="F48" s="1" t="e">
        <f>D46</f>
        <v>#N/A</v>
      </c>
      <c r="G48" s="1" t="e">
        <f t="shared" si="2"/>
        <v>#DIV/0!</v>
      </c>
      <c r="H48" s="1" t="str">
        <f t="shared" si="3"/>
        <v/>
      </c>
      <c r="I48" s="1" t="str">
        <f t="shared" si="4"/>
        <v/>
      </c>
      <c r="J48" s="1">
        <f t="shared" si="5"/>
        <v>0</v>
      </c>
      <c r="K48" s="1">
        <f t="shared" si="6"/>
        <v>1</v>
      </c>
      <c r="M48" s="7"/>
      <c r="O48" s="1" t="str">
        <f>IFERROR((MATCH(C48,대진표!$D$24:$D$39,0)),"")</f>
        <v/>
      </c>
      <c r="P48" s="1" t="e">
        <f>MATCH(G48,대진표!$E$23:$M$23,0)</f>
        <v>#DIV/0!</v>
      </c>
      <c r="Q48" s="1" t="str">
        <f>IFERROR((INDEX(대진표!$E$24:$M$39,DB!O48,DB!P48)),"")</f>
        <v/>
      </c>
      <c r="S48" s="1">
        <f t="shared" si="7"/>
        <v>47</v>
      </c>
      <c r="T48" s="1" t="e">
        <f t="shared" si="9"/>
        <v>#DIV/0!</v>
      </c>
      <c r="W48" t="e">
        <f t="shared" si="8"/>
        <v>#DIV/0!</v>
      </c>
    </row>
    <row r="49" spans="1:23" x14ac:dyDescent="0.3">
      <c r="A49" s="9">
        <f>대진표!$B$2</f>
        <v>44940</v>
      </c>
      <c r="B49" s="1" t="str">
        <f t="shared" si="1"/>
        <v>토</v>
      </c>
      <c r="C49" s="1" t="e">
        <f>D48</f>
        <v>#N/A</v>
      </c>
      <c r="D49" s="1" t="e">
        <f>C48</f>
        <v>#N/A</v>
      </c>
      <c r="E49" s="1" t="e">
        <f>F48</f>
        <v>#N/A</v>
      </c>
      <c r="F49" s="28" t="e">
        <f>E48</f>
        <v>#N/A</v>
      </c>
      <c r="G49" s="1" t="e">
        <f t="shared" si="2"/>
        <v>#DIV/0!</v>
      </c>
      <c r="H49" s="1" t="str">
        <f t="shared" si="3"/>
        <v/>
      </c>
      <c r="I49" s="1" t="str">
        <f t="shared" si="4"/>
        <v/>
      </c>
      <c r="J49" s="1">
        <f t="shared" si="5"/>
        <v>0</v>
      </c>
      <c r="K49" s="1">
        <f t="shared" si="6"/>
        <v>1</v>
      </c>
      <c r="M49" s="7"/>
      <c r="O49" s="1" t="str">
        <f>IFERROR((MATCH(C49,대진표!$D$24:$D$39,0)),"")</f>
        <v/>
      </c>
      <c r="P49" s="1" t="e">
        <f>MATCH(G49,대진표!$E$23:$M$23,0)</f>
        <v>#DIV/0!</v>
      </c>
      <c r="Q49" s="1" t="str">
        <f>IFERROR((INDEX(대진표!$E$24:$M$39,DB!O49,DB!P49)),"")</f>
        <v/>
      </c>
      <c r="S49" s="1">
        <f t="shared" si="7"/>
        <v>48</v>
      </c>
      <c r="T49" s="1" t="e">
        <f t="shared" si="9"/>
        <v>#DIV/0!</v>
      </c>
      <c r="W49" t="e">
        <f t="shared" si="8"/>
        <v>#DIV/0!</v>
      </c>
    </row>
    <row r="50" spans="1:23" x14ac:dyDescent="0.3">
      <c r="A50" s="9">
        <f>대진표!$B$2</f>
        <v>44940</v>
      </c>
      <c r="B50" s="1" t="str">
        <f t="shared" si="1"/>
        <v>토</v>
      </c>
      <c r="C50" s="28" t="e">
        <f>VLOOKUP(MID($M14,COLUMN()-2,1),대진표!$C$23:$D$39,3,0)</f>
        <v>#N/A</v>
      </c>
      <c r="D50" s="1" t="e">
        <f>VLOOKUP(MID($M14,COLUMN()-2,1),대진표!$C$23:$D$39,3,0)</f>
        <v>#N/A</v>
      </c>
      <c r="E50" s="1" t="e">
        <f>VLOOKUP(MID($M14,COLUMN()-2,1),대진표!$C$23:$D$39,3,0)</f>
        <v>#N/A</v>
      </c>
      <c r="F50" s="1" t="e">
        <f>VLOOKUP(MID($M14,COLUMN()-2,1),대진표!$C$23:$D$39,3,0)</f>
        <v>#N/A</v>
      </c>
      <c r="G50" s="1" t="e">
        <f t="shared" si="2"/>
        <v>#DIV/0!</v>
      </c>
      <c r="H50" s="1" t="str">
        <f t="shared" si="3"/>
        <v/>
      </c>
      <c r="I50" s="1" t="str">
        <f t="shared" si="4"/>
        <v/>
      </c>
      <c r="J50" s="1">
        <f t="shared" si="5"/>
        <v>0</v>
      </c>
      <c r="K50" s="1">
        <f t="shared" si="6"/>
        <v>1</v>
      </c>
      <c r="M50" s="7"/>
      <c r="O50" s="1" t="str">
        <f>IFERROR((MATCH(C50,대진표!$D$24:$D$39,0)),"")</f>
        <v/>
      </c>
      <c r="P50" s="1" t="e">
        <f>MATCH(G50,대진표!$E$23:$M$23,0)</f>
        <v>#DIV/0!</v>
      </c>
      <c r="Q50" s="1" t="str">
        <f>IFERROR((INDEX(대진표!$E$24:$M$39,DB!O50,DB!P50)),"")</f>
        <v/>
      </c>
      <c r="S50" s="1">
        <f t="shared" si="7"/>
        <v>49</v>
      </c>
      <c r="T50" s="1" t="e">
        <f t="shared" si="9"/>
        <v>#DIV/0!</v>
      </c>
      <c r="W50" t="e">
        <f t="shared" si="8"/>
        <v>#DIV/0!</v>
      </c>
    </row>
    <row r="51" spans="1:23" x14ac:dyDescent="0.3">
      <c r="A51" s="9">
        <f>대진표!$B$2</f>
        <v>44940</v>
      </c>
      <c r="B51" s="1" t="str">
        <f t="shared" si="1"/>
        <v>토</v>
      </c>
      <c r="C51" s="1" t="e">
        <f>D50</f>
        <v>#N/A</v>
      </c>
      <c r="D51" s="28" t="e">
        <f>C50</f>
        <v>#N/A</v>
      </c>
      <c r="E51" s="1" t="e">
        <f>F50</f>
        <v>#N/A</v>
      </c>
      <c r="F51" s="1" t="e">
        <f>E50</f>
        <v>#N/A</v>
      </c>
      <c r="G51" s="1" t="e">
        <f t="shared" si="2"/>
        <v>#DIV/0!</v>
      </c>
      <c r="H51" s="1" t="str">
        <f t="shared" si="3"/>
        <v/>
      </c>
      <c r="I51" s="1" t="str">
        <f t="shared" si="4"/>
        <v/>
      </c>
      <c r="J51" s="1">
        <f t="shared" si="5"/>
        <v>0</v>
      </c>
      <c r="K51" s="1">
        <f t="shared" si="6"/>
        <v>1</v>
      </c>
      <c r="M51" s="7"/>
      <c r="O51" s="1" t="str">
        <f>IFERROR((MATCH(C51,대진표!$D$24:$D$39,0)),"")</f>
        <v/>
      </c>
      <c r="P51" s="1" t="e">
        <f>MATCH(G51,대진표!$E$23:$M$23,0)</f>
        <v>#DIV/0!</v>
      </c>
      <c r="Q51" s="1" t="str">
        <f>IFERROR((INDEX(대진표!$E$24:$M$39,DB!O51,DB!P51)),"")</f>
        <v/>
      </c>
      <c r="S51" s="1">
        <f t="shared" si="7"/>
        <v>50</v>
      </c>
      <c r="T51" s="1" t="e">
        <f t="shared" si="9"/>
        <v>#DIV/0!</v>
      </c>
      <c r="W51" t="e">
        <f t="shared" si="8"/>
        <v>#DIV/0!</v>
      </c>
    </row>
    <row r="52" spans="1:23" x14ac:dyDescent="0.3">
      <c r="A52" s="9">
        <f>대진표!$B$2</f>
        <v>44940</v>
      </c>
      <c r="B52" s="1" t="str">
        <f t="shared" si="1"/>
        <v>토</v>
      </c>
      <c r="C52" s="1" t="e">
        <f>E50</f>
        <v>#N/A</v>
      </c>
      <c r="D52" s="1" t="e">
        <f>F50</f>
        <v>#N/A</v>
      </c>
      <c r="E52" s="28" t="e">
        <f>C50</f>
        <v>#N/A</v>
      </c>
      <c r="F52" s="1" t="e">
        <f>D50</f>
        <v>#N/A</v>
      </c>
      <c r="G52" s="1" t="e">
        <f t="shared" si="2"/>
        <v>#DIV/0!</v>
      </c>
      <c r="H52" s="1" t="str">
        <f t="shared" si="3"/>
        <v/>
      </c>
      <c r="I52" s="1" t="str">
        <f t="shared" si="4"/>
        <v/>
      </c>
      <c r="J52" s="1">
        <f t="shared" si="5"/>
        <v>0</v>
      </c>
      <c r="K52" s="1">
        <f t="shared" si="6"/>
        <v>1</v>
      </c>
      <c r="M52" s="7"/>
      <c r="O52" s="1" t="str">
        <f>IFERROR((MATCH(C52,대진표!$D$24:$D$39,0)),"")</f>
        <v/>
      </c>
      <c r="P52" s="1" t="e">
        <f>MATCH(G52,대진표!$E$23:$M$23,0)</f>
        <v>#DIV/0!</v>
      </c>
      <c r="Q52" s="1" t="str">
        <f>IFERROR((INDEX(대진표!$E$24:$M$39,DB!O52,DB!P52)),"")</f>
        <v/>
      </c>
      <c r="S52" s="1">
        <f t="shared" si="7"/>
        <v>51</v>
      </c>
      <c r="T52" s="1" t="e">
        <f t="shared" si="9"/>
        <v>#DIV/0!</v>
      </c>
      <c r="W52" t="e">
        <f t="shared" si="8"/>
        <v>#DIV/0!</v>
      </c>
    </row>
    <row r="53" spans="1:23" x14ac:dyDescent="0.3">
      <c r="A53" s="9">
        <f>대진표!$B$2</f>
        <v>44940</v>
      </c>
      <c r="B53" s="1" t="str">
        <f t="shared" si="1"/>
        <v>토</v>
      </c>
      <c r="C53" s="1" t="e">
        <f>D52</f>
        <v>#N/A</v>
      </c>
      <c r="D53" s="1" t="e">
        <f>C52</f>
        <v>#N/A</v>
      </c>
      <c r="E53" s="1" t="e">
        <f>F52</f>
        <v>#N/A</v>
      </c>
      <c r="F53" s="28" t="e">
        <f>E52</f>
        <v>#N/A</v>
      </c>
      <c r="G53" s="1" t="e">
        <f t="shared" si="2"/>
        <v>#DIV/0!</v>
      </c>
      <c r="H53" s="1" t="str">
        <f t="shared" si="3"/>
        <v/>
      </c>
      <c r="I53" s="1" t="str">
        <f t="shared" si="4"/>
        <v/>
      </c>
      <c r="J53" s="1">
        <f t="shared" si="5"/>
        <v>0</v>
      </c>
      <c r="K53" s="1">
        <f t="shared" si="6"/>
        <v>1</v>
      </c>
      <c r="M53" s="7"/>
      <c r="O53" s="1" t="str">
        <f>IFERROR((MATCH(C53,대진표!$D$24:$D$39,0)),"")</f>
        <v/>
      </c>
      <c r="P53" s="1" t="e">
        <f>MATCH(G53,대진표!$E$23:$M$23,0)</f>
        <v>#DIV/0!</v>
      </c>
      <c r="Q53" s="1" t="str">
        <f>IFERROR((INDEX(대진표!$E$24:$M$39,DB!O53,DB!P53)),"")</f>
        <v/>
      </c>
      <c r="S53" s="1">
        <f t="shared" si="7"/>
        <v>52</v>
      </c>
      <c r="T53" s="1" t="e">
        <f t="shared" si="9"/>
        <v>#DIV/0!</v>
      </c>
      <c r="W53" t="e">
        <f t="shared" si="8"/>
        <v>#DIV/0!</v>
      </c>
    </row>
    <row r="54" spans="1:23" x14ac:dyDescent="0.3">
      <c r="A54" s="9">
        <f>대진표!$B$2</f>
        <v>44940</v>
      </c>
      <c r="B54" s="1" t="str">
        <f t="shared" si="1"/>
        <v>토</v>
      </c>
      <c r="C54" s="28" t="e">
        <f>VLOOKUP(MID($M15,COLUMN()-2,1),대진표!$C$23:$D$39,3,0)</f>
        <v>#N/A</v>
      </c>
      <c r="D54" s="1" t="e">
        <f>VLOOKUP(MID($M15,COLUMN()-2,1),대진표!$C$23:$D$39,3,0)</f>
        <v>#N/A</v>
      </c>
      <c r="E54" s="1" t="e">
        <f>VLOOKUP(MID($M15,COLUMN()-2,1),대진표!$C$23:$D$39,3,0)</f>
        <v>#N/A</v>
      </c>
      <c r="F54" s="1" t="e">
        <f>VLOOKUP(MID($M15,COLUMN()-2,1),대진표!$C$23:$D$39,3,0)</f>
        <v>#N/A</v>
      </c>
      <c r="G54" s="1" t="e">
        <f t="shared" si="2"/>
        <v>#DIV/0!</v>
      </c>
      <c r="H54" s="1" t="str">
        <f t="shared" si="3"/>
        <v/>
      </c>
      <c r="I54" s="1" t="str">
        <f t="shared" si="4"/>
        <v/>
      </c>
      <c r="J54" s="1">
        <f t="shared" si="5"/>
        <v>0</v>
      </c>
      <c r="K54" s="1">
        <f t="shared" si="6"/>
        <v>1</v>
      </c>
      <c r="M54" s="7"/>
      <c r="O54" s="1" t="str">
        <f>IFERROR((MATCH(C54,대진표!$D$24:$D$39,0)),"")</f>
        <v/>
      </c>
      <c r="P54" s="1" t="e">
        <f>MATCH(G54,대진표!$E$23:$M$23,0)</f>
        <v>#DIV/0!</v>
      </c>
      <c r="Q54" s="1" t="str">
        <f>IFERROR((INDEX(대진표!$E$24:$M$39,DB!O54,DB!P54)),"")</f>
        <v/>
      </c>
      <c r="S54" s="1">
        <f t="shared" si="7"/>
        <v>53</v>
      </c>
      <c r="T54" s="1" t="e">
        <f t="shared" si="9"/>
        <v>#DIV/0!</v>
      </c>
      <c r="W54" t="e">
        <f t="shared" si="8"/>
        <v>#DIV/0!</v>
      </c>
    </row>
    <row r="55" spans="1:23" x14ac:dyDescent="0.3">
      <c r="A55" s="9">
        <f>대진표!$B$2</f>
        <v>44940</v>
      </c>
      <c r="B55" s="1" t="str">
        <f t="shared" si="1"/>
        <v>토</v>
      </c>
      <c r="C55" s="1" t="e">
        <f>D54</f>
        <v>#N/A</v>
      </c>
      <c r="D55" s="28" t="e">
        <f>C54</f>
        <v>#N/A</v>
      </c>
      <c r="E55" s="1" t="e">
        <f>F54</f>
        <v>#N/A</v>
      </c>
      <c r="F55" s="1" t="e">
        <f>E54</f>
        <v>#N/A</v>
      </c>
      <c r="G55" s="1" t="e">
        <f t="shared" si="2"/>
        <v>#DIV/0!</v>
      </c>
      <c r="H55" s="1" t="str">
        <f t="shared" si="3"/>
        <v/>
      </c>
      <c r="I55" s="1" t="str">
        <f t="shared" si="4"/>
        <v/>
      </c>
      <c r="J55" s="1">
        <f t="shared" si="5"/>
        <v>0</v>
      </c>
      <c r="K55" s="1">
        <f t="shared" si="6"/>
        <v>1</v>
      </c>
      <c r="M55" s="7"/>
      <c r="O55" s="1" t="str">
        <f>IFERROR((MATCH(C55,대진표!$D$24:$D$39,0)),"")</f>
        <v/>
      </c>
      <c r="P55" s="1" t="e">
        <f>MATCH(G55,대진표!$E$23:$M$23,0)</f>
        <v>#DIV/0!</v>
      </c>
      <c r="Q55" s="1" t="str">
        <f>IFERROR((INDEX(대진표!$E$24:$M$39,DB!O55,DB!P55)),"")</f>
        <v/>
      </c>
      <c r="S55" s="1">
        <f t="shared" si="7"/>
        <v>54</v>
      </c>
      <c r="T55" s="1" t="e">
        <f t="shared" si="9"/>
        <v>#DIV/0!</v>
      </c>
      <c r="W55" t="e">
        <f t="shared" si="8"/>
        <v>#DIV/0!</v>
      </c>
    </row>
    <row r="56" spans="1:23" x14ac:dyDescent="0.3">
      <c r="A56" s="9">
        <f>대진표!$B$2</f>
        <v>44940</v>
      </c>
      <c r="B56" s="1" t="str">
        <f t="shared" si="1"/>
        <v>토</v>
      </c>
      <c r="C56" s="1" t="e">
        <f>E54</f>
        <v>#N/A</v>
      </c>
      <c r="D56" s="1" t="e">
        <f>F54</f>
        <v>#N/A</v>
      </c>
      <c r="E56" s="28" t="e">
        <f>C54</f>
        <v>#N/A</v>
      </c>
      <c r="F56" s="1" t="e">
        <f>D54</f>
        <v>#N/A</v>
      </c>
      <c r="G56" s="1" t="e">
        <f t="shared" si="2"/>
        <v>#DIV/0!</v>
      </c>
      <c r="H56" s="1" t="str">
        <f t="shared" si="3"/>
        <v/>
      </c>
      <c r="I56" s="1" t="str">
        <f t="shared" si="4"/>
        <v/>
      </c>
      <c r="J56" s="1">
        <f t="shared" si="5"/>
        <v>0</v>
      </c>
      <c r="K56" s="1">
        <f t="shared" si="6"/>
        <v>1</v>
      </c>
      <c r="M56" s="7"/>
      <c r="O56" s="1" t="str">
        <f>IFERROR((MATCH(C56,대진표!$D$24:$D$39,0)),"")</f>
        <v/>
      </c>
      <c r="P56" s="1" t="e">
        <f>MATCH(G56,대진표!$E$23:$M$23,0)</f>
        <v>#DIV/0!</v>
      </c>
      <c r="Q56" s="1" t="str">
        <f>IFERROR((INDEX(대진표!$E$24:$M$39,DB!O56,DB!P56)),"")</f>
        <v/>
      </c>
      <c r="S56" s="1">
        <f t="shared" si="7"/>
        <v>55</v>
      </c>
      <c r="T56" s="1" t="e">
        <f t="shared" si="9"/>
        <v>#DIV/0!</v>
      </c>
      <c r="W56" t="e">
        <f t="shared" si="8"/>
        <v>#DIV/0!</v>
      </c>
    </row>
    <row r="57" spans="1:23" x14ac:dyDescent="0.3">
      <c r="A57" s="9">
        <f>대진표!$B$2</f>
        <v>44940</v>
      </c>
      <c r="B57" s="1" t="str">
        <f t="shared" si="1"/>
        <v>토</v>
      </c>
      <c r="C57" s="1" t="e">
        <f>D56</f>
        <v>#N/A</v>
      </c>
      <c r="D57" s="1" t="e">
        <f>C56</f>
        <v>#N/A</v>
      </c>
      <c r="E57" s="1" t="e">
        <f>F56</f>
        <v>#N/A</v>
      </c>
      <c r="F57" s="28" t="e">
        <f>E56</f>
        <v>#N/A</v>
      </c>
      <c r="G57" s="1" t="e">
        <f t="shared" si="2"/>
        <v>#DIV/0!</v>
      </c>
      <c r="H57" s="1" t="str">
        <f t="shared" si="3"/>
        <v/>
      </c>
      <c r="I57" s="1" t="str">
        <f t="shared" si="4"/>
        <v/>
      </c>
      <c r="J57" s="1">
        <f t="shared" si="5"/>
        <v>0</v>
      </c>
      <c r="K57" s="1">
        <f t="shared" si="6"/>
        <v>1</v>
      </c>
      <c r="M57" s="7"/>
      <c r="O57" s="1" t="str">
        <f>IFERROR((MATCH(C57,대진표!$D$24:$D$39,0)),"")</f>
        <v/>
      </c>
      <c r="P57" s="1" t="e">
        <f>MATCH(G57,대진표!$E$23:$M$23,0)</f>
        <v>#DIV/0!</v>
      </c>
      <c r="Q57" s="1" t="str">
        <f>IFERROR((INDEX(대진표!$E$24:$M$39,DB!O57,DB!P57)),"")</f>
        <v/>
      </c>
      <c r="S57" s="1">
        <f t="shared" si="7"/>
        <v>56</v>
      </c>
      <c r="T57" s="1" t="e">
        <f t="shared" si="9"/>
        <v>#DIV/0!</v>
      </c>
      <c r="W57" t="e">
        <f t="shared" si="8"/>
        <v>#DIV/0!</v>
      </c>
    </row>
    <row r="58" spans="1:23" x14ac:dyDescent="0.3">
      <c r="A58" s="9">
        <f>대진표!$B$2</f>
        <v>44940</v>
      </c>
      <c r="B58" s="1" t="str">
        <f t="shared" si="1"/>
        <v>토</v>
      </c>
      <c r="C58" s="28" t="e">
        <f>VLOOKUP(MID($M16,COLUMN()-2,1),대진표!$C$23:$D$39,3,0)</f>
        <v>#N/A</v>
      </c>
      <c r="D58" s="1" t="e">
        <f>VLOOKUP(MID($M16,COLUMN()-2,1),대진표!$C$23:$D$39,3,0)</f>
        <v>#N/A</v>
      </c>
      <c r="E58" s="1" t="e">
        <f>VLOOKUP(MID($M16,COLUMN()-2,1),대진표!$C$23:$D$39,3,0)</f>
        <v>#N/A</v>
      </c>
      <c r="F58" s="1" t="e">
        <f>VLOOKUP(MID($M16,COLUMN()-2,1),대진표!$C$23:$D$39,3,0)</f>
        <v>#N/A</v>
      </c>
      <c r="G58" s="1" t="e">
        <f t="shared" si="2"/>
        <v>#DIV/0!</v>
      </c>
      <c r="H58" s="1" t="str">
        <f t="shared" si="3"/>
        <v/>
      </c>
      <c r="I58" s="1" t="str">
        <f t="shared" si="4"/>
        <v/>
      </c>
      <c r="J58" s="1">
        <f t="shared" si="5"/>
        <v>0</v>
      </c>
      <c r="K58" s="1">
        <f t="shared" si="6"/>
        <v>1</v>
      </c>
      <c r="M58" s="7"/>
      <c r="O58" s="1" t="str">
        <f>IFERROR((MATCH(C58,대진표!$D$24:$D$39,0)),"")</f>
        <v/>
      </c>
      <c r="P58" s="1" t="e">
        <f>MATCH(G58,대진표!$E$23:$M$23,0)</f>
        <v>#DIV/0!</v>
      </c>
      <c r="Q58" s="1" t="str">
        <f>IFERROR((INDEX(대진표!$E$24:$M$39,DB!O58,DB!P58)),"")</f>
        <v/>
      </c>
      <c r="S58" s="1">
        <f t="shared" si="7"/>
        <v>57</v>
      </c>
      <c r="T58" s="1" t="e">
        <f t="shared" si="9"/>
        <v>#DIV/0!</v>
      </c>
      <c r="W58" t="e">
        <f t="shared" si="8"/>
        <v>#DIV/0!</v>
      </c>
    </row>
    <row r="59" spans="1:23" x14ac:dyDescent="0.3">
      <c r="A59" s="9">
        <f>대진표!$B$2</f>
        <v>44940</v>
      </c>
      <c r="B59" s="1" t="str">
        <f t="shared" si="1"/>
        <v>토</v>
      </c>
      <c r="C59" s="1" t="e">
        <f>D58</f>
        <v>#N/A</v>
      </c>
      <c r="D59" s="28" t="e">
        <f>C58</f>
        <v>#N/A</v>
      </c>
      <c r="E59" s="1" t="e">
        <f>F58</f>
        <v>#N/A</v>
      </c>
      <c r="F59" s="1" t="e">
        <f>E58</f>
        <v>#N/A</v>
      </c>
      <c r="G59" s="1" t="e">
        <f t="shared" si="2"/>
        <v>#DIV/0!</v>
      </c>
      <c r="H59" s="1" t="str">
        <f t="shared" si="3"/>
        <v/>
      </c>
      <c r="I59" s="1" t="str">
        <f t="shared" si="4"/>
        <v/>
      </c>
      <c r="J59" s="1">
        <f t="shared" si="5"/>
        <v>0</v>
      </c>
      <c r="K59" s="1">
        <f t="shared" si="6"/>
        <v>1</v>
      </c>
      <c r="M59" s="7"/>
      <c r="O59" s="1" t="str">
        <f>IFERROR((MATCH(C59,대진표!$D$24:$D$39,0)),"")</f>
        <v/>
      </c>
      <c r="P59" s="1" t="e">
        <f>MATCH(G59,대진표!$E$23:$M$23,0)</f>
        <v>#DIV/0!</v>
      </c>
      <c r="Q59" s="1" t="str">
        <f>IFERROR((INDEX(대진표!$E$24:$M$39,DB!O59,DB!P59)),"")</f>
        <v/>
      </c>
      <c r="S59" s="1">
        <f t="shared" si="7"/>
        <v>58</v>
      </c>
      <c r="T59" s="1" t="e">
        <f t="shared" si="9"/>
        <v>#DIV/0!</v>
      </c>
      <c r="W59" t="e">
        <f t="shared" si="8"/>
        <v>#DIV/0!</v>
      </c>
    </row>
    <row r="60" spans="1:23" x14ac:dyDescent="0.3">
      <c r="A60" s="9">
        <f>대진표!$B$2</f>
        <v>44940</v>
      </c>
      <c r="B60" s="1" t="str">
        <f t="shared" si="1"/>
        <v>토</v>
      </c>
      <c r="C60" s="1" t="e">
        <f>E58</f>
        <v>#N/A</v>
      </c>
      <c r="D60" s="1" t="e">
        <f>F58</f>
        <v>#N/A</v>
      </c>
      <c r="E60" s="28" t="e">
        <f>C58</f>
        <v>#N/A</v>
      </c>
      <c r="F60" s="1" t="e">
        <f>D58</f>
        <v>#N/A</v>
      </c>
      <c r="G60" s="1" t="e">
        <f t="shared" si="2"/>
        <v>#DIV/0!</v>
      </c>
      <c r="H60" s="1" t="str">
        <f t="shared" si="3"/>
        <v/>
      </c>
      <c r="I60" s="1" t="str">
        <f t="shared" si="4"/>
        <v/>
      </c>
      <c r="J60" s="1">
        <f t="shared" si="5"/>
        <v>0</v>
      </c>
      <c r="K60" s="1">
        <f t="shared" si="6"/>
        <v>1</v>
      </c>
      <c r="M60" s="7"/>
      <c r="O60" s="1" t="str">
        <f>IFERROR((MATCH(C60,대진표!$D$24:$D$39,0)),"")</f>
        <v/>
      </c>
      <c r="P60" s="1" t="e">
        <f>MATCH(G60,대진표!$E$23:$M$23,0)</f>
        <v>#DIV/0!</v>
      </c>
      <c r="Q60" s="1" t="str">
        <f>IFERROR((INDEX(대진표!$E$24:$M$39,DB!O60,DB!P60)),"")</f>
        <v/>
      </c>
      <c r="S60" s="1">
        <f t="shared" si="7"/>
        <v>59</v>
      </c>
      <c r="T60" s="1" t="e">
        <f t="shared" si="9"/>
        <v>#DIV/0!</v>
      </c>
      <c r="W60" t="e">
        <f t="shared" si="8"/>
        <v>#DIV/0!</v>
      </c>
    </row>
    <row r="61" spans="1:23" x14ac:dyDescent="0.3">
      <c r="A61" s="9">
        <f>대진표!$B$2</f>
        <v>44940</v>
      </c>
      <c r="B61" s="1" t="str">
        <f t="shared" si="1"/>
        <v>토</v>
      </c>
      <c r="C61" s="1" t="e">
        <f>D60</f>
        <v>#N/A</v>
      </c>
      <c r="D61" s="1" t="e">
        <f>C60</f>
        <v>#N/A</v>
      </c>
      <c r="E61" s="1" t="e">
        <f>F60</f>
        <v>#N/A</v>
      </c>
      <c r="F61" s="28" t="e">
        <f>E60</f>
        <v>#N/A</v>
      </c>
      <c r="G61" s="1" t="e">
        <f t="shared" si="2"/>
        <v>#DIV/0!</v>
      </c>
      <c r="H61" s="1" t="str">
        <f t="shared" si="3"/>
        <v/>
      </c>
      <c r="I61" s="1" t="str">
        <f t="shared" si="4"/>
        <v/>
      </c>
      <c r="J61" s="1">
        <f t="shared" si="5"/>
        <v>0</v>
      </c>
      <c r="K61" s="1">
        <f t="shared" si="6"/>
        <v>1</v>
      </c>
      <c r="M61" s="7"/>
      <c r="O61" s="1" t="str">
        <f>IFERROR((MATCH(C61,대진표!$D$24:$D$39,0)),"")</f>
        <v/>
      </c>
      <c r="P61" s="1" t="e">
        <f>MATCH(G61,대진표!$E$23:$M$23,0)</f>
        <v>#DIV/0!</v>
      </c>
      <c r="Q61" s="1" t="str">
        <f>IFERROR((INDEX(대진표!$E$24:$M$39,DB!O61,DB!P61)),"")</f>
        <v/>
      </c>
      <c r="S61" s="1">
        <f t="shared" si="7"/>
        <v>60</v>
      </c>
      <c r="T61" s="1" t="e">
        <f t="shared" si="9"/>
        <v>#DIV/0!</v>
      </c>
      <c r="W61" t="e">
        <f t="shared" si="8"/>
        <v>#DIV/0!</v>
      </c>
    </row>
    <row r="62" spans="1:23" x14ac:dyDescent="0.3">
      <c r="A62" s="9">
        <f>대진표!$B$2</f>
        <v>44940</v>
      </c>
      <c r="B62" s="1" t="str">
        <f t="shared" si="1"/>
        <v>토</v>
      </c>
      <c r="C62" s="28" t="e">
        <f>VLOOKUP(MID($M17,COLUMN()-2,1),대진표!$C$23:$D$39,3,0)</f>
        <v>#N/A</v>
      </c>
      <c r="D62" s="1" t="e">
        <f>VLOOKUP(MID($M17,COLUMN()-2,1),대진표!$C$23:$D$39,3,0)</f>
        <v>#N/A</v>
      </c>
      <c r="E62" s="1" t="e">
        <f>VLOOKUP(MID($M17,COLUMN()-2,1),대진표!$C$23:$D$39,3,0)</f>
        <v>#N/A</v>
      </c>
      <c r="F62" s="1" t="e">
        <f>VLOOKUP(MID($M17,COLUMN()-2,1),대진표!$C$23:$D$39,3,0)</f>
        <v>#N/A</v>
      </c>
      <c r="G62" s="1" t="e">
        <f t="shared" si="2"/>
        <v>#DIV/0!</v>
      </c>
      <c r="H62" s="1" t="str">
        <f t="shared" si="3"/>
        <v/>
      </c>
      <c r="I62" s="1" t="str">
        <f t="shared" si="4"/>
        <v/>
      </c>
      <c r="J62" s="1">
        <f t="shared" si="5"/>
        <v>0</v>
      </c>
      <c r="K62" s="1">
        <f t="shared" si="6"/>
        <v>1</v>
      </c>
      <c r="M62" s="7"/>
      <c r="O62" s="1" t="str">
        <f>IFERROR((MATCH(C62,대진표!$D$24:$D$39,0)),"")</f>
        <v/>
      </c>
      <c r="P62" s="1" t="e">
        <f>MATCH(G62,대진표!$E$23:$M$23,0)</f>
        <v>#DIV/0!</v>
      </c>
      <c r="Q62" s="1" t="str">
        <f>IFERROR((INDEX(대진표!$E$24:$M$39,DB!O62,DB!P62)),"")</f>
        <v/>
      </c>
      <c r="S62" s="1">
        <f t="shared" si="7"/>
        <v>61</v>
      </c>
      <c r="T62" s="1" t="e">
        <f t="shared" si="9"/>
        <v>#DIV/0!</v>
      </c>
      <c r="W62" t="e">
        <f t="shared" si="8"/>
        <v>#DIV/0!</v>
      </c>
    </row>
    <row r="63" spans="1:23" x14ac:dyDescent="0.3">
      <c r="A63" s="9">
        <f>대진표!$B$2</f>
        <v>44940</v>
      </c>
      <c r="B63" s="1" t="str">
        <f t="shared" si="1"/>
        <v>토</v>
      </c>
      <c r="C63" s="1" t="e">
        <f>D62</f>
        <v>#N/A</v>
      </c>
      <c r="D63" s="28" t="e">
        <f>C62</f>
        <v>#N/A</v>
      </c>
      <c r="E63" s="1" t="e">
        <f>F62</f>
        <v>#N/A</v>
      </c>
      <c r="F63" s="1" t="e">
        <f>E62</f>
        <v>#N/A</v>
      </c>
      <c r="G63" s="1" t="e">
        <f t="shared" si="2"/>
        <v>#DIV/0!</v>
      </c>
      <c r="H63" s="1" t="str">
        <f t="shared" si="3"/>
        <v/>
      </c>
      <c r="I63" s="1" t="str">
        <f t="shared" si="4"/>
        <v/>
      </c>
      <c r="J63" s="1">
        <f t="shared" si="5"/>
        <v>0</v>
      </c>
      <c r="K63" s="1">
        <f t="shared" si="6"/>
        <v>1</v>
      </c>
      <c r="M63" s="7"/>
      <c r="O63" s="1" t="str">
        <f>IFERROR((MATCH(C63,대진표!$D$24:$D$39,0)),"")</f>
        <v/>
      </c>
      <c r="P63" s="1" t="e">
        <f>MATCH(G63,대진표!$E$23:$M$23,0)</f>
        <v>#DIV/0!</v>
      </c>
      <c r="Q63" s="1" t="str">
        <f>IFERROR((INDEX(대진표!$E$24:$M$39,DB!O63,DB!P63)),"")</f>
        <v/>
      </c>
      <c r="S63" s="1">
        <f t="shared" si="7"/>
        <v>62</v>
      </c>
      <c r="T63" s="1" t="e">
        <f t="shared" si="9"/>
        <v>#DIV/0!</v>
      </c>
      <c r="W63" t="e">
        <f t="shared" si="8"/>
        <v>#DIV/0!</v>
      </c>
    </row>
    <row r="64" spans="1:23" x14ac:dyDescent="0.3">
      <c r="A64" s="9">
        <f>대진표!$B$2</f>
        <v>44940</v>
      </c>
      <c r="B64" s="1" t="str">
        <f t="shared" si="1"/>
        <v>토</v>
      </c>
      <c r="C64" s="1" t="e">
        <f>E62</f>
        <v>#N/A</v>
      </c>
      <c r="D64" s="1" t="e">
        <f>F62</f>
        <v>#N/A</v>
      </c>
      <c r="E64" s="28" t="e">
        <f>C62</f>
        <v>#N/A</v>
      </c>
      <c r="F64" s="1" t="e">
        <f>D62</f>
        <v>#N/A</v>
      </c>
      <c r="G64" s="1" t="e">
        <f t="shared" si="2"/>
        <v>#DIV/0!</v>
      </c>
      <c r="H64" s="1" t="str">
        <f t="shared" si="3"/>
        <v/>
      </c>
      <c r="I64" s="1" t="str">
        <f t="shared" si="4"/>
        <v/>
      </c>
      <c r="J64" s="1">
        <f t="shared" si="5"/>
        <v>0</v>
      </c>
      <c r="K64" s="1">
        <f t="shared" si="6"/>
        <v>1</v>
      </c>
      <c r="M64" s="7"/>
      <c r="O64" s="1" t="str">
        <f>IFERROR((MATCH(C64,대진표!$D$24:$D$39,0)),"")</f>
        <v/>
      </c>
      <c r="P64" s="1" t="e">
        <f>MATCH(G64,대진표!$E$23:$M$23,0)</f>
        <v>#DIV/0!</v>
      </c>
      <c r="Q64" s="1" t="str">
        <f>IFERROR((INDEX(대진표!$E$24:$M$39,DB!O64,DB!P64)),"")</f>
        <v/>
      </c>
      <c r="S64" s="1">
        <f t="shared" si="7"/>
        <v>63</v>
      </c>
      <c r="T64" s="1" t="e">
        <f t="shared" si="9"/>
        <v>#DIV/0!</v>
      </c>
      <c r="W64" t="e">
        <f t="shared" si="8"/>
        <v>#DIV/0!</v>
      </c>
    </row>
    <row r="65" spans="1:23" x14ac:dyDescent="0.3">
      <c r="A65" s="9">
        <f>대진표!$B$2</f>
        <v>44940</v>
      </c>
      <c r="B65" s="1" t="str">
        <f t="shared" si="1"/>
        <v>토</v>
      </c>
      <c r="C65" s="1" t="e">
        <f>D64</f>
        <v>#N/A</v>
      </c>
      <c r="D65" s="1" t="e">
        <f>C64</f>
        <v>#N/A</v>
      </c>
      <c r="E65" s="1" t="e">
        <f>F64</f>
        <v>#N/A</v>
      </c>
      <c r="F65" s="28" t="e">
        <f>E64</f>
        <v>#N/A</v>
      </c>
      <c r="G65" s="1" t="e">
        <f t="shared" si="2"/>
        <v>#DIV/0!</v>
      </c>
      <c r="H65" s="1" t="str">
        <f t="shared" si="3"/>
        <v/>
      </c>
      <c r="I65" s="1" t="str">
        <f t="shared" si="4"/>
        <v/>
      </c>
      <c r="J65" s="1">
        <f t="shared" si="5"/>
        <v>0</v>
      </c>
      <c r="K65" s="1">
        <f t="shared" si="6"/>
        <v>1</v>
      </c>
      <c r="M65" s="7"/>
      <c r="O65" s="1" t="str">
        <f>IFERROR((MATCH(C65,대진표!$D$24:$D$39,0)),"")</f>
        <v/>
      </c>
      <c r="P65" s="1" t="e">
        <f>MATCH(G65,대진표!$E$23:$M$23,0)</f>
        <v>#DIV/0!</v>
      </c>
      <c r="Q65" s="1" t="str">
        <f>IFERROR((INDEX(대진표!$E$24:$M$39,DB!O65,DB!P65)),"")</f>
        <v/>
      </c>
      <c r="S65" s="1">
        <f t="shared" si="7"/>
        <v>64</v>
      </c>
      <c r="T65" s="1" t="e">
        <f t="shared" si="9"/>
        <v>#DIV/0!</v>
      </c>
      <c r="W65" t="e">
        <f t="shared" si="8"/>
        <v>#DIV/0!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93FA-8729-4D60-82D5-DDD8E16981B3}">
  <dimension ref="A1:X64"/>
  <sheetViews>
    <sheetView topLeftCell="A37" workbookViewId="0">
      <selection activeCell="P1" sqref="P1"/>
    </sheetView>
  </sheetViews>
  <sheetFormatPr defaultRowHeight="16.5" x14ac:dyDescent="0.3"/>
  <cols>
    <col min="20" max="20" width="11.25" style="55" customWidth="1"/>
    <col min="21" max="21" width="11.25" bestFit="1" customWidth="1"/>
    <col min="22" max="22" width="4" bestFit="1" customWidth="1"/>
  </cols>
  <sheetData>
    <row r="1" spans="1:24" x14ac:dyDescent="0.3">
      <c r="A1" s="7" t="s">
        <v>133</v>
      </c>
      <c r="C1" s="22">
        <v>5</v>
      </c>
      <c r="D1" s="22">
        <v>6</v>
      </c>
      <c r="E1" s="22">
        <v>7</v>
      </c>
      <c r="F1" s="22">
        <v>8</v>
      </c>
      <c r="G1" s="22">
        <v>9</v>
      </c>
      <c r="H1" s="22">
        <v>10</v>
      </c>
      <c r="I1" s="22">
        <v>11</v>
      </c>
      <c r="J1" s="22" t="s">
        <v>12</v>
      </c>
      <c r="K1" s="23" t="s">
        <v>14</v>
      </c>
      <c r="L1" s="23">
        <v>13</v>
      </c>
      <c r="M1" s="23">
        <v>14</v>
      </c>
      <c r="N1" s="23">
        <v>15</v>
      </c>
      <c r="O1" s="23">
        <v>16</v>
      </c>
      <c r="Q1" s="23" t="s">
        <v>228</v>
      </c>
      <c r="S1" t="s">
        <v>170</v>
      </c>
      <c r="T1" s="57" t="s">
        <v>230</v>
      </c>
      <c r="U1" s="56">
        <f ca="1">TODAY()</f>
        <v>44941</v>
      </c>
      <c r="V1" s="52">
        <f ca="1">DAYS360(T1,U1)/360</f>
        <v>55.038888888888891</v>
      </c>
      <c r="X1" s="58"/>
    </row>
    <row r="2" spans="1:24" x14ac:dyDescent="0.3">
      <c r="A2" s="7" t="s">
        <v>134</v>
      </c>
      <c r="C2" s="7" t="s">
        <v>70</v>
      </c>
      <c r="D2" s="7" t="s">
        <v>70</v>
      </c>
      <c r="E2" s="7" t="s">
        <v>70</v>
      </c>
      <c r="F2" s="7" t="s">
        <v>70</v>
      </c>
      <c r="G2" s="7" t="s">
        <v>70</v>
      </c>
      <c r="H2" s="7" t="s">
        <v>70</v>
      </c>
      <c r="I2" s="7" t="s">
        <v>70</v>
      </c>
      <c r="J2" s="7" t="s">
        <v>70</v>
      </c>
      <c r="K2" s="7" t="s">
        <v>70</v>
      </c>
      <c r="L2" s="7" t="s">
        <v>70</v>
      </c>
      <c r="M2" s="7" t="s">
        <v>70</v>
      </c>
      <c r="N2" s="7" t="s">
        <v>70</v>
      </c>
      <c r="O2" s="7" t="s">
        <v>70</v>
      </c>
      <c r="Q2">
        <v>0</v>
      </c>
      <c r="S2" t="s">
        <v>216</v>
      </c>
      <c r="T2" s="57" t="s">
        <v>231</v>
      </c>
      <c r="U2" s="56">
        <f t="shared" ref="U2:U62" ca="1" si="0">TODAY()</f>
        <v>44941</v>
      </c>
      <c r="V2" s="52">
        <f t="shared" ref="V2:V62" ca="1" si="1">DAYS360(T2,U2)/360</f>
        <v>57.038888888888891</v>
      </c>
    </row>
    <row r="3" spans="1:24" x14ac:dyDescent="0.3">
      <c r="A3" s="7" t="s">
        <v>135</v>
      </c>
      <c r="C3" s="7" t="s">
        <v>71</v>
      </c>
      <c r="D3" s="7" t="s">
        <v>75</v>
      </c>
      <c r="E3" s="7" t="s">
        <v>80</v>
      </c>
      <c r="F3" s="7" t="s">
        <v>86</v>
      </c>
      <c r="G3" s="7" t="s">
        <v>86</v>
      </c>
      <c r="H3" s="7" t="s">
        <v>86</v>
      </c>
      <c r="I3" s="7" t="s">
        <v>86</v>
      </c>
      <c r="J3" s="7" t="s">
        <v>86</v>
      </c>
      <c r="K3" s="7" t="s">
        <v>86</v>
      </c>
      <c r="L3" s="7" t="s">
        <v>86</v>
      </c>
      <c r="M3" s="7" t="s">
        <v>86</v>
      </c>
      <c r="N3" s="7" t="s">
        <v>86</v>
      </c>
      <c r="O3" s="7" t="s">
        <v>86</v>
      </c>
      <c r="Q3">
        <v>1</v>
      </c>
      <c r="S3" t="s">
        <v>221</v>
      </c>
      <c r="T3" s="57" t="s">
        <v>230</v>
      </c>
      <c r="U3" s="56">
        <f t="shared" ca="1" si="0"/>
        <v>44941</v>
      </c>
      <c r="V3" s="52">
        <f t="shared" ca="1" si="1"/>
        <v>55.038888888888891</v>
      </c>
    </row>
    <row r="4" spans="1:24" x14ac:dyDescent="0.3">
      <c r="A4" s="7" t="s">
        <v>136</v>
      </c>
      <c r="C4" s="21" t="s">
        <v>72</v>
      </c>
      <c r="D4" s="21" t="s">
        <v>76</v>
      </c>
      <c r="E4" s="21" t="s">
        <v>81</v>
      </c>
      <c r="F4" s="21" t="s">
        <v>87</v>
      </c>
      <c r="G4" s="21" t="s">
        <v>93</v>
      </c>
      <c r="H4" s="21" t="s">
        <v>0</v>
      </c>
      <c r="I4" s="21" t="s">
        <v>5</v>
      </c>
      <c r="J4" s="21" t="s">
        <v>15</v>
      </c>
      <c r="K4" s="21" t="s">
        <v>15</v>
      </c>
      <c r="L4" s="21" t="s">
        <v>15</v>
      </c>
      <c r="M4" s="21" t="s">
        <v>15</v>
      </c>
      <c r="N4" s="21" t="s">
        <v>15</v>
      </c>
      <c r="O4" s="21" t="s">
        <v>15</v>
      </c>
      <c r="Q4">
        <v>2</v>
      </c>
      <c r="S4" t="s">
        <v>179</v>
      </c>
      <c r="T4" s="57" t="s">
        <v>232</v>
      </c>
      <c r="U4" s="56">
        <f t="shared" ca="1" si="0"/>
        <v>44941</v>
      </c>
      <c r="V4" s="52">
        <f t="shared" ca="1" si="1"/>
        <v>40.038888888888891</v>
      </c>
    </row>
    <row r="5" spans="1:24" x14ac:dyDescent="0.3">
      <c r="A5" s="7" t="s">
        <v>137</v>
      </c>
      <c r="C5" s="21" t="s">
        <v>73</v>
      </c>
      <c r="D5" s="21" t="s">
        <v>77</v>
      </c>
      <c r="E5" s="21" t="s">
        <v>82</v>
      </c>
      <c r="F5" s="21" t="s">
        <v>88</v>
      </c>
      <c r="G5" s="21" t="s">
        <v>94</v>
      </c>
      <c r="H5" s="21" t="s">
        <v>99</v>
      </c>
      <c r="I5" s="21" t="s">
        <v>94</v>
      </c>
      <c r="J5" s="21" t="s">
        <v>90</v>
      </c>
      <c r="K5" s="21" t="s">
        <v>89</v>
      </c>
      <c r="L5" s="21" t="s">
        <v>29</v>
      </c>
      <c r="M5" s="21" t="s">
        <v>39</v>
      </c>
      <c r="N5" s="21" t="s">
        <v>48</v>
      </c>
      <c r="O5" s="21" t="s">
        <v>59</v>
      </c>
      <c r="Q5">
        <v>3</v>
      </c>
      <c r="S5" t="s">
        <v>205</v>
      </c>
      <c r="T5" s="57" t="s">
        <v>233</v>
      </c>
      <c r="U5" s="56">
        <f t="shared" ca="1" si="0"/>
        <v>44941</v>
      </c>
      <c r="V5" s="52">
        <f t="shared" ca="1" si="1"/>
        <v>48.038888888888891</v>
      </c>
    </row>
    <row r="6" spans="1:24" x14ac:dyDescent="0.3">
      <c r="A6" s="7" t="s">
        <v>148</v>
      </c>
      <c r="C6" s="7" t="s">
        <v>74</v>
      </c>
      <c r="D6" s="7" t="s">
        <v>78</v>
      </c>
      <c r="E6" s="7" t="s">
        <v>83</v>
      </c>
      <c r="F6" s="7" t="s">
        <v>89</v>
      </c>
      <c r="G6" s="7" t="s">
        <v>95</v>
      </c>
      <c r="H6" s="7" t="s">
        <v>2</v>
      </c>
      <c r="I6" s="7" t="s">
        <v>6</v>
      </c>
      <c r="J6" s="7" t="s">
        <v>16</v>
      </c>
      <c r="K6" s="7" t="s">
        <v>22</v>
      </c>
      <c r="L6" s="7" t="s">
        <v>30</v>
      </c>
      <c r="M6" s="7" t="s">
        <v>106</v>
      </c>
      <c r="N6" s="7" t="s">
        <v>83</v>
      </c>
      <c r="O6" s="7" t="s">
        <v>87</v>
      </c>
      <c r="Q6">
        <v>4</v>
      </c>
      <c r="S6" t="s">
        <v>206</v>
      </c>
      <c r="T6" s="57" t="s">
        <v>234</v>
      </c>
      <c r="U6" s="56">
        <f t="shared" ca="1" si="0"/>
        <v>44941</v>
      </c>
      <c r="V6" s="52">
        <f t="shared" ca="1" si="1"/>
        <v>58.038888888888891</v>
      </c>
    </row>
    <row r="7" spans="1:24" x14ac:dyDescent="0.3">
      <c r="A7" s="7" t="s">
        <v>149</v>
      </c>
      <c r="C7" s="2"/>
      <c r="D7" s="7" t="s">
        <v>79</v>
      </c>
      <c r="E7" s="7" t="s">
        <v>84</v>
      </c>
      <c r="F7" s="7" t="s">
        <v>90</v>
      </c>
      <c r="G7" s="7" t="s">
        <v>90</v>
      </c>
      <c r="H7" s="7" t="s">
        <v>100</v>
      </c>
      <c r="I7" s="7" t="s">
        <v>7</v>
      </c>
      <c r="J7" s="7" t="s">
        <v>17</v>
      </c>
      <c r="K7" s="7" t="s">
        <v>23</v>
      </c>
      <c r="L7" s="7" t="s">
        <v>31</v>
      </c>
      <c r="M7" s="7" t="s">
        <v>31</v>
      </c>
      <c r="N7" s="7" t="s">
        <v>49</v>
      </c>
      <c r="O7" s="7" t="s">
        <v>88</v>
      </c>
      <c r="Q7">
        <v>5</v>
      </c>
      <c r="S7" t="s">
        <v>182</v>
      </c>
      <c r="T7" s="57" t="s">
        <v>235</v>
      </c>
      <c r="U7" s="56">
        <f t="shared" ca="1" si="0"/>
        <v>44941</v>
      </c>
      <c r="V7" s="52">
        <f t="shared" ca="1" si="1"/>
        <v>50.038888888888891</v>
      </c>
    </row>
    <row r="8" spans="1:24" x14ac:dyDescent="0.3">
      <c r="A8" s="7" t="s">
        <v>11</v>
      </c>
      <c r="C8" s="2"/>
      <c r="D8" s="2"/>
      <c r="E8" s="21" t="s">
        <v>85</v>
      </c>
      <c r="F8" s="21" t="s">
        <v>91</v>
      </c>
      <c r="G8" s="21" t="s">
        <v>96</v>
      </c>
      <c r="H8" s="21" t="s">
        <v>3</v>
      </c>
      <c r="I8" s="21" t="s">
        <v>8</v>
      </c>
      <c r="J8" s="21" t="s">
        <v>105</v>
      </c>
      <c r="K8" s="21" t="s">
        <v>87</v>
      </c>
      <c r="L8" s="21" t="s">
        <v>32</v>
      </c>
      <c r="M8" s="21" t="s">
        <v>40</v>
      </c>
      <c r="N8" s="21" t="s">
        <v>50</v>
      </c>
      <c r="O8" s="21" t="s">
        <v>60</v>
      </c>
      <c r="Q8">
        <v>6</v>
      </c>
      <c r="S8" t="s">
        <v>196</v>
      </c>
      <c r="T8" s="57" t="s">
        <v>236</v>
      </c>
      <c r="U8" s="56">
        <f t="shared" ca="1" si="0"/>
        <v>44941</v>
      </c>
      <c r="V8" s="52">
        <f t="shared" ca="1" si="1"/>
        <v>54.038888888888891</v>
      </c>
    </row>
    <row r="9" spans="1:24" x14ac:dyDescent="0.3">
      <c r="A9" s="7" t="s">
        <v>13</v>
      </c>
      <c r="C9" s="2"/>
      <c r="D9" s="2"/>
      <c r="E9" s="2"/>
      <c r="F9" s="21" t="s">
        <v>92</v>
      </c>
      <c r="G9" s="21" t="s">
        <v>97</v>
      </c>
      <c r="H9" s="21" t="s">
        <v>101</v>
      </c>
      <c r="I9" s="21" t="s">
        <v>9</v>
      </c>
      <c r="J9" s="21" t="s">
        <v>1</v>
      </c>
      <c r="K9" s="21" t="s">
        <v>24</v>
      </c>
      <c r="L9" s="21" t="s">
        <v>33</v>
      </c>
      <c r="M9" s="21" t="s">
        <v>41</v>
      </c>
      <c r="N9" s="21" t="s">
        <v>51</v>
      </c>
      <c r="O9" s="21" t="s">
        <v>61</v>
      </c>
      <c r="S9" t="s">
        <v>202</v>
      </c>
      <c r="T9" s="57" t="s">
        <v>233</v>
      </c>
      <c r="U9" s="56">
        <f t="shared" ca="1" si="0"/>
        <v>44941</v>
      </c>
      <c r="V9" s="52">
        <f t="shared" ca="1" si="1"/>
        <v>48.038888888888891</v>
      </c>
    </row>
    <row r="10" spans="1:24" x14ac:dyDescent="0.3">
      <c r="A10" s="7" t="s">
        <v>150</v>
      </c>
      <c r="C10" s="2"/>
      <c r="D10" s="2"/>
      <c r="E10" s="2"/>
      <c r="F10" s="2"/>
      <c r="G10" s="7" t="s">
        <v>98</v>
      </c>
      <c r="H10" s="7" t="s">
        <v>102</v>
      </c>
      <c r="I10" s="7" t="s">
        <v>103</v>
      </c>
      <c r="J10" s="7" t="s">
        <v>18</v>
      </c>
      <c r="K10" s="7" t="s">
        <v>25</v>
      </c>
      <c r="L10" s="7" t="s">
        <v>34</v>
      </c>
      <c r="M10" s="7" t="s">
        <v>42</v>
      </c>
      <c r="N10" s="7" t="s">
        <v>52</v>
      </c>
      <c r="O10" s="7" t="s">
        <v>62</v>
      </c>
      <c r="S10" t="s">
        <v>187</v>
      </c>
      <c r="T10" s="57" t="s">
        <v>237</v>
      </c>
      <c r="U10" s="56">
        <f t="shared" ca="1" si="0"/>
        <v>44941</v>
      </c>
      <c r="V10" s="52">
        <f t="shared" ca="1" si="1"/>
        <v>51.038888888888891</v>
      </c>
    </row>
    <row r="11" spans="1:24" x14ac:dyDescent="0.3">
      <c r="A11" s="7" t="s">
        <v>151</v>
      </c>
      <c r="C11" s="2"/>
      <c r="D11" s="2"/>
      <c r="E11" s="2"/>
      <c r="F11" s="2"/>
      <c r="G11" s="2"/>
      <c r="H11" s="7" t="s">
        <v>4</v>
      </c>
      <c r="I11" s="7" t="s">
        <v>10</v>
      </c>
      <c r="J11" s="7" t="s">
        <v>19</v>
      </c>
      <c r="K11" s="7" t="s">
        <v>26</v>
      </c>
      <c r="L11" s="7" t="s">
        <v>35</v>
      </c>
      <c r="M11" s="7" t="s">
        <v>43</v>
      </c>
      <c r="N11" s="7" t="s">
        <v>53</v>
      </c>
      <c r="O11" s="7" t="s">
        <v>63</v>
      </c>
      <c r="S11" t="s">
        <v>186</v>
      </c>
      <c r="T11" s="57" t="s">
        <v>238</v>
      </c>
      <c r="U11" s="56">
        <f t="shared" ca="1" si="0"/>
        <v>44941</v>
      </c>
      <c r="V11" s="52">
        <f t="shared" ca="1" si="1"/>
        <v>62.038888888888891</v>
      </c>
    </row>
    <row r="12" spans="1:24" x14ac:dyDescent="0.3">
      <c r="A12" s="7" t="s">
        <v>152</v>
      </c>
      <c r="C12" s="2"/>
      <c r="D12" s="2"/>
      <c r="E12" s="2"/>
      <c r="F12" s="2"/>
      <c r="G12" s="2"/>
      <c r="H12" s="2"/>
      <c r="I12" s="21" t="s">
        <v>104</v>
      </c>
      <c r="J12" s="21" t="s">
        <v>20</v>
      </c>
      <c r="K12" s="21" t="s">
        <v>27</v>
      </c>
      <c r="L12" s="21" t="s">
        <v>36</v>
      </c>
      <c r="M12" s="21" t="s">
        <v>44</v>
      </c>
      <c r="N12" s="21" t="s">
        <v>54</v>
      </c>
      <c r="O12" s="21" t="s">
        <v>64</v>
      </c>
      <c r="S12" t="s">
        <v>181</v>
      </c>
      <c r="T12" s="57" t="s">
        <v>239</v>
      </c>
      <c r="U12" s="56">
        <f t="shared" ca="1" si="0"/>
        <v>44941</v>
      </c>
      <c r="V12" s="52">
        <f t="shared" ca="1" si="1"/>
        <v>46.038888888888891</v>
      </c>
    </row>
    <row r="13" spans="1:24" x14ac:dyDescent="0.3">
      <c r="A13" s="7" t="s">
        <v>153</v>
      </c>
      <c r="C13" s="2"/>
      <c r="D13" s="2"/>
      <c r="E13" s="2"/>
      <c r="F13" s="2"/>
      <c r="G13" s="2"/>
      <c r="H13" s="2"/>
      <c r="I13" s="2"/>
      <c r="J13" s="21" t="s">
        <v>21</v>
      </c>
      <c r="K13" s="21" t="s">
        <v>28</v>
      </c>
      <c r="L13" s="21" t="s">
        <v>37</v>
      </c>
      <c r="M13" s="21" t="s">
        <v>45</v>
      </c>
      <c r="N13" s="21" t="s">
        <v>55</v>
      </c>
      <c r="O13" s="21" t="s">
        <v>65</v>
      </c>
      <c r="S13" t="s">
        <v>217</v>
      </c>
      <c r="T13" s="57" t="s">
        <v>238</v>
      </c>
      <c r="U13" s="56">
        <f t="shared" ca="1" si="0"/>
        <v>44941</v>
      </c>
      <c r="V13" s="52">
        <f t="shared" ca="1" si="1"/>
        <v>62.038888888888891</v>
      </c>
    </row>
    <row r="14" spans="1:24" x14ac:dyDescent="0.3">
      <c r="C14" s="2"/>
      <c r="D14" s="2"/>
      <c r="E14" s="2"/>
      <c r="F14" s="2"/>
      <c r="G14" s="2"/>
      <c r="H14" s="2"/>
      <c r="I14" s="2"/>
      <c r="J14" s="2"/>
      <c r="K14" s="2"/>
      <c r="L14" s="7" t="s">
        <v>38</v>
      </c>
      <c r="M14" s="8" t="s">
        <v>46</v>
      </c>
      <c r="N14" s="7" t="s">
        <v>56</v>
      </c>
      <c r="O14" s="7" t="s">
        <v>66</v>
      </c>
      <c r="S14" t="s">
        <v>210</v>
      </c>
      <c r="T14" s="57" t="s">
        <v>233</v>
      </c>
      <c r="U14" s="56">
        <f t="shared" ca="1" si="0"/>
        <v>44941</v>
      </c>
      <c r="V14" s="52">
        <f t="shared" ca="1" si="1"/>
        <v>48.038888888888891</v>
      </c>
    </row>
    <row r="15" spans="1:24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7" t="s">
        <v>47</v>
      </c>
      <c r="N15" s="7" t="s">
        <v>57</v>
      </c>
      <c r="O15" s="7" t="s">
        <v>67</v>
      </c>
      <c r="S15" t="s">
        <v>207</v>
      </c>
      <c r="T15" s="57" t="s">
        <v>240</v>
      </c>
      <c r="U15" s="56">
        <f t="shared" ca="1" si="0"/>
        <v>44941</v>
      </c>
      <c r="V15" s="52">
        <f t="shared" ca="1" si="1"/>
        <v>63.038888888888891</v>
      </c>
    </row>
    <row r="16" spans="1:24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1" t="s">
        <v>58</v>
      </c>
      <c r="O16" s="21" t="s">
        <v>68</v>
      </c>
      <c r="S16" t="s">
        <v>198</v>
      </c>
      <c r="T16" s="57" t="s">
        <v>241</v>
      </c>
      <c r="U16" s="56">
        <f t="shared" ca="1" si="0"/>
        <v>44941</v>
      </c>
      <c r="V16" s="52">
        <f t="shared" ca="1" si="1"/>
        <v>56.038888888888891</v>
      </c>
    </row>
    <row r="17" spans="1:22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1" t="s">
        <v>69</v>
      </c>
      <c r="S17" t="s">
        <v>191</v>
      </c>
      <c r="T17" s="57" t="s">
        <v>242</v>
      </c>
      <c r="U17" s="56">
        <f t="shared" ca="1" si="0"/>
        <v>44941</v>
      </c>
      <c r="V17" s="52">
        <f t="shared" ca="1" si="1"/>
        <v>61.038888888888891</v>
      </c>
    </row>
    <row r="18" spans="1:22" x14ac:dyDescent="0.3">
      <c r="A18" s="22" t="s">
        <v>133</v>
      </c>
      <c r="B18" s="22" t="s">
        <v>134</v>
      </c>
      <c r="C18" s="22" t="s">
        <v>135</v>
      </c>
      <c r="D18" s="22" t="s">
        <v>136</v>
      </c>
      <c r="E18" s="22" t="s">
        <v>137</v>
      </c>
      <c r="F18" s="22" t="s">
        <v>148</v>
      </c>
      <c r="G18" s="22" t="s">
        <v>149</v>
      </c>
      <c r="H18" s="22" t="s">
        <v>11</v>
      </c>
      <c r="I18" s="22" t="s">
        <v>13</v>
      </c>
      <c r="J18" s="22" t="s">
        <v>150</v>
      </c>
      <c r="K18" s="22" t="s">
        <v>151</v>
      </c>
      <c r="L18" s="22" t="s">
        <v>152</v>
      </c>
      <c r="M18" s="22" t="s">
        <v>153</v>
      </c>
      <c r="S18" t="s">
        <v>215</v>
      </c>
      <c r="T18" s="57" t="s">
        <v>240</v>
      </c>
      <c r="U18" s="56">
        <f t="shared" ca="1" si="0"/>
        <v>44941</v>
      </c>
      <c r="V18" s="52">
        <f t="shared" ca="1" si="1"/>
        <v>63.038888888888891</v>
      </c>
    </row>
    <row r="19" spans="1:22" x14ac:dyDescent="0.3">
      <c r="B19" s="7" t="s">
        <v>129</v>
      </c>
      <c r="C19" s="7" t="s">
        <v>129</v>
      </c>
      <c r="D19" s="7" t="s">
        <v>129</v>
      </c>
      <c r="E19" s="7" t="s">
        <v>129</v>
      </c>
      <c r="F19" s="7" t="s">
        <v>129</v>
      </c>
      <c r="G19" s="7" t="s">
        <v>129</v>
      </c>
      <c r="H19" s="7" t="s">
        <v>129</v>
      </c>
      <c r="J19" s="7" t="s">
        <v>129</v>
      </c>
      <c r="K19" s="7" t="s">
        <v>130</v>
      </c>
      <c r="L19" s="7" t="s">
        <v>129</v>
      </c>
      <c r="M19" s="7" t="s">
        <v>129</v>
      </c>
      <c r="N19" s="1">
        <f>ROW()</f>
        <v>19</v>
      </c>
      <c r="S19" t="s">
        <v>161</v>
      </c>
      <c r="T19" s="57" t="s">
        <v>235</v>
      </c>
      <c r="U19" s="56">
        <f t="shared" ca="1" si="0"/>
        <v>44941</v>
      </c>
      <c r="V19" s="52">
        <f t="shared" ca="1" si="1"/>
        <v>50.038888888888891</v>
      </c>
    </row>
    <row r="20" spans="1:22" x14ac:dyDescent="0.3">
      <c r="I20" s="7" t="s">
        <v>130</v>
      </c>
      <c r="N20" s="1">
        <f>ROW()</f>
        <v>20</v>
      </c>
      <c r="S20" t="s">
        <v>214</v>
      </c>
      <c r="T20" s="57" t="s">
        <v>243</v>
      </c>
      <c r="U20" s="56">
        <f t="shared" ca="1" si="0"/>
        <v>44941</v>
      </c>
      <c r="V20" s="52">
        <f t="shared" ca="1" si="1"/>
        <v>44.038888888888891</v>
      </c>
    </row>
    <row r="21" spans="1:22" x14ac:dyDescent="0.3">
      <c r="B21" s="7" t="s">
        <v>131</v>
      </c>
      <c r="I21" s="7" t="s">
        <v>131</v>
      </c>
      <c r="N21" s="1">
        <f>ROW()</f>
        <v>21</v>
      </c>
      <c r="S21" t="s">
        <v>197</v>
      </c>
      <c r="T21" s="57" t="s">
        <v>237</v>
      </c>
      <c r="U21" s="56">
        <f t="shared" ca="1" si="0"/>
        <v>44941</v>
      </c>
      <c r="V21" s="52">
        <f t="shared" ca="1" si="1"/>
        <v>51.038888888888891</v>
      </c>
    </row>
    <row r="22" spans="1:22" x14ac:dyDescent="0.3">
      <c r="E22" s="7" t="s">
        <v>132</v>
      </c>
      <c r="J22" s="7" t="s">
        <v>132</v>
      </c>
      <c r="L22" s="7" t="s">
        <v>132</v>
      </c>
      <c r="N22" s="1">
        <f>ROW()</f>
        <v>22</v>
      </c>
      <c r="S22" t="s">
        <v>218</v>
      </c>
      <c r="T22" s="57" t="s">
        <v>234</v>
      </c>
      <c r="U22" s="56">
        <f t="shared" ca="1" si="0"/>
        <v>44941</v>
      </c>
      <c r="V22" s="52">
        <f t="shared" ca="1" si="1"/>
        <v>58.038888888888891</v>
      </c>
    </row>
    <row r="23" spans="1:22" x14ac:dyDescent="0.3">
      <c r="C23" s="7" t="s">
        <v>133</v>
      </c>
      <c r="G23" s="7" t="s">
        <v>133</v>
      </c>
      <c r="K23" s="7" t="s">
        <v>133</v>
      </c>
      <c r="L23" s="7" t="s">
        <v>133</v>
      </c>
      <c r="N23" s="1">
        <f>ROW()</f>
        <v>23</v>
      </c>
      <c r="S23" t="s">
        <v>178</v>
      </c>
      <c r="T23" s="57" t="s">
        <v>239</v>
      </c>
      <c r="U23" s="56">
        <f t="shared" ca="1" si="0"/>
        <v>44941</v>
      </c>
      <c r="V23" s="52">
        <f t="shared" ca="1" si="1"/>
        <v>46.038888888888891</v>
      </c>
    </row>
    <row r="24" spans="1:22" x14ac:dyDescent="0.3">
      <c r="H24" s="7" t="s">
        <v>134</v>
      </c>
      <c r="J24" s="7" t="s">
        <v>134</v>
      </c>
      <c r="M24" s="7" t="s">
        <v>134</v>
      </c>
      <c r="N24" s="1">
        <f>ROW()</f>
        <v>24</v>
      </c>
      <c r="S24" t="s">
        <v>168</v>
      </c>
      <c r="T24" s="57" t="s">
        <v>244</v>
      </c>
      <c r="U24" s="56">
        <f t="shared" ca="1" si="0"/>
        <v>44941</v>
      </c>
      <c r="V24" s="52">
        <f t="shared" ca="1" si="1"/>
        <v>59.038888888888891</v>
      </c>
    </row>
    <row r="25" spans="1:22" x14ac:dyDescent="0.3">
      <c r="D25" s="7" t="s">
        <v>135</v>
      </c>
      <c r="M25" s="7" t="s">
        <v>135</v>
      </c>
      <c r="N25" s="1">
        <f>ROW()</f>
        <v>25</v>
      </c>
      <c r="S25" t="s">
        <v>200</v>
      </c>
      <c r="T25" s="57" t="s">
        <v>245</v>
      </c>
      <c r="U25" s="56">
        <f t="shared" ca="1" si="0"/>
        <v>44941</v>
      </c>
      <c r="V25" s="52">
        <f t="shared" ca="1" si="1"/>
        <v>47.038888888888891</v>
      </c>
    </row>
    <row r="26" spans="1:22" x14ac:dyDescent="0.3">
      <c r="E26" s="7" t="s">
        <v>136</v>
      </c>
      <c r="F26" s="7" t="s">
        <v>136</v>
      </c>
      <c r="G26" s="7" t="s">
        <v>136</v>
      </c>
      <c r="I26" s="7" t="s">
        <v>136</v>
      </c>
      <c r="K26" s="7" t="s">
        <v>136</v>
      </c>
      <c r="L26" s="1"/>
      <c r="N26" s="1">
        <f>ROW()</f>
        <v>26</v>
      </c>
      <c r="S26" t="s">
        <v>174</v>
      </c>
      <c r="T26" s="57" t="s">
        <v>242</v>
      </c>
      <c r="U26" s="56">
        <f t="shared" ca="1" si="0"/>
        <v>44941</v>
      </c>
      <c r="V26" s="52">
        <f t="shared" ca="1" si="1"/>
        <v>61.038888888888891</v>
      </c>
    </row>
    <row r="27" spans="1:22" x14ac:dyDescent="0.3">
      <c r="G27" s="7" t="s">
        <v>137</v>
      </c>
      <c r="H27" s="7" t="s">
        <v>137</v>
      </c>
      <c r="L27" s="1"/>
      <c r="N27" s="1">
        <f>ROW()</f>
        <v>27</v>
      </c>
      <c r="S27" t="s">
        <v>194</v>
      </c>
      <c r="T27" s="57" t="s">
        <v>246</v>
      </c>
      <c r="U27" s="56">
        <f t="shared" ca="1" si="0"/>
        <v>44941</v>
      </c>
      <c r="V27" s="52">
        <f t="shared" ca="1" si="1"/>
        <v>52.038888888888891</v>
      </c>
    </row>
    <row r="28" spans="1:22" x14ac:dyDescent="0.3">
      <c r="F28" s="7" t="s">
        <v>107</v>
      </c>
      <c r="I28" s="7" t="s">
        <v>107</v>
      </c>
      <c r="K28" s="1"/>
      <c r="L28" s="7" t="s">
        <v>107</v>
      </c>
      <c r="M28" s="7" t="s">
        <v>107</v>
      </c>
      <c r="N28" s="1">
        <f>ROW()</f>
        <v>28</v>
      </c>
      <c r="S28" t="s">
        <v>175</v>
      </c>
      <c r="T28" s="57" t="s">
        <v>236</v>
      </c>
      <c r="U28" s="56">
        <f t="shared" ca="1" si="0"/>
        <v>44941</v>
      </c>
      <c r="V28" s="52">
        <f t="shared" ca="1" si="1"/>
        <v>54.038888888888891</v>
      </c>
    </row>
    <row r="29" spans="1:22" x14ac:dyDescent="0.3">
      <c r="J29" s="7" t="s">
        <v>109</v>
      </c>
      <c r="M29" s="7" t="s">
        <v>109</v>
      </c>
      <c r="N29" s="1">
        <f>ROW()</f>
        <v>29</v>
      </c>
      <c r="S29" t="s">
        <v>201</v>
      </c>
      <c r="T29" s="57" t="s">
        <v>231</v>
      </c>
      <c r="U29" s="56">
        <f t="shared" ca="1" si="0"/>
        <v>44941</v>
      </c>
      <c r="V29" s="52">
        <f t="shared" ca="1" si="1"/>
        <v>57.038888888888891</v>
      </c>
    </row>
    <row r="30" spans="1:22" x14ac:dyDescent="0.3">
      <c r="H30" s="7" t="s">
        <v>111</v>
      </c>
      <c r="K30" s="7" t="s">
        <v>111</v>
      </c>
      <c r="N30" s="1">
        <f>ROW()</f>
        <v>30</v>
      </c>
      <c r="S30" t="s">
        <v>167</v>
      </c>
      <c r="T30" s="57" t="s">
        <v>246</v>
      </c>
      <c r="U30" s="56">
        <f t="shared" ca="1" si="0"/>
        <v>44941</v>
      </c>
      <c r="V30" s="52">
        <f t="shared" ca="1" si="1"/>
        <v>52.038888888888891</v>
      </c>
    </row>
    <row r="31" spans="1:22" x14ac:dyDescent="0.3">
      <c r="L31" s="7" t="s">
        <v>113</v>
      </c>
      <c r="N31" s="1">
        <f>ROW()</f>
        <v>31</v>
      </c>
      <c r="S31" t="s">
        <v>171</v>
      </c>
      <c r="T31" s="57" t="s">
        <v>241</v>
      </c>
      <c r="U31" s="56">
        <f t="shared" ca="1" si="0"/>
        <v>44941</v>
      </c>
      <c r="V31" s="52">
        <f t="shared" ca="1" si="1"/>
        <v>56.038888888888891</v>
      </c>
    </row>
    <row r="32" spans="1:22" x14ac:dyDescent="0.3">
      <c r="N32" s="1">
        <f>ROW()</f>
        <v>32</v>
      </c>
      <c r="S32" t="s">
        <v>188</v>
      </c>
      <c r="T32" s="57" t="s">
        <v>231</v>
      </c>
      <c r="U32" s="56">
        <f t="shared" ca="1" si="0"/>
        <v>44941</v>
      </c>
      <c r="V32" s="52">
        <f t="shared" ca="1" si="1"/>
        <v>57.038888888888891</v>
      </c>
    </row>
    <row r="33" spans="13:22" x14ac:dyDescent="0.3">
      <c r="N33" s="1">
        <f>ROW()</f>
        <v>33</v>
      </c>
      <c r="S33" t="s">
        <v>183</v>
      </c>
      <c r="T33" s="57" t="s">
        <v>247</v>
      </c>
      <c r="U33" s="56">
        <f t="shared" ca="1" si="0"/>
        <v>44941</v>
      </c>
      <c r="V33" s="52">
        <f t="shared" ca="1" si="1"/>
        <v>49.038888888888891</v>
      </c>
    </row>
    <row r="34" spans="13:22" x14ac:dyDescent="0.3">
      <c r="M34" s="7" t="s">
        <v>119</v>
      </c>
      <c r="N34" s="1">
        <f>ROW()</f>
        <v>34</v>
      </c>
      <c r="S34" t="s">
        <v>190</v>
      </c>
      <c r="T34" s="57" t="s">
        <v>248</v>
      </c>
      <c r="U34" s="56">
        <f t="shared" ca="1" si="0"/>
        <v>44941</v>
      </c>
      <c r="V34" s="52">
        <f t="shared" ca="1" si="1"/>
        <v>43.038888888888891</v>
      </c>
    </row>
    <row r="35" spans="13:22" x14ac:dyDescent="0.3">
      <c r="S35" t="s">
        <v>189</v>
      </c>
      <c r="T35" s="57" t="s">
        <v>244</v>
      </c>
      <c r="U35" s="56">
        <f t="shared" ca="1" si="0"/>
        <v>44941</v>
      </c>
      <c r="V35" s="52">
        <f t="shared" ca="1" si="1"/>
        <v>59.038888888888891</v>
      </c>
    </row>
    <row r="36" spans="13:22" x14ac:dyDescent="0.3">
      <c r="S36" t="s">
        <v>212</v>
      </c>
      <c r="T36" s="57" t="s">
        <v>249</v>
      </c>
      <c r="U36" s="56">
        <f t="shared" ca="1" si="0"/>
        <v>44941</v>
      </c>
      <c r="V36" s="52">
        <f t="shared" ca="1" si="1"/>
        <v>39.038888888888891</v>
      </c>
    </row>
    <row r="37" spans="13:22" x14ac:dyDescent="0.3">
      <c r="S37" t="s">
        <v>169</v>
      </c>
      <c r="T37" s="57" t="s">
        <v>237</v>
      </c>
      <c r="U37" s="56">
        <f t="shared" ca="1" si="0"/>
        <v>44941</v>
      </c>
      <c r="V37" s="52">
        <f t="shared" ca="1" si="1"/>
        <v>51.038888888888891</v>
      </c>
    </row>
    <row r="38" spans="13:22" x14ac:dyDescent="0.3">
      <c r="S38" t="s">
        <v>172</v>
      </c>
      <c r="T38" s="57" t="s">
        <v>250</v>
      </c>
      <c r="U38" s="56">
        <f t="shared" ca="1" si="0"/>
        <v>44941</v>
      </c>
      <c r="V38" s="52">
        <f t="shared" ca="1" si="1"/>
        <v>42.038888888888891</v>
      </c>
    </row>
    <row r="39" spans="13:22" x14ac:dyDescent="0.3">
      <c r="S39" t="s">
        <v>162</v>
      </c>
      <c r="T39" s="57" t="s">
        <v>247</v>
      </c>
      <c r="U39" s="56">
        <f t="shared" ca="1" si="0"/>
        <v>44941</v>
      </c>
      <c r="V39" s="52">
        <f t="shared" ca="1" si="1"/>
        <v>49.038888888888891</v>
      </c>
    </row>
    <row r="40" spans="13:22" x14ac:dyDescent="0.3">
      <c r="S40" t="s">
        <v>213</v>
      </c>
      <c r="T40" s="57" t="s">
        <v>248</v>
      </c>
      <c r="U40" s="56">
        <f t="shared" ca="1" si="0"/>
        <v>44941</v>
      </c>
      <c r="V40" s="52">
        <f t="shared" ca="1" si="1"/>
        <v>43.038888888888891</v>
      </c>
    </row>
    <row r="41" spans="13:22" x14ac:dyDescent="0.3">
      <c r="S41" t="s">
        <v>208</v>
      </c>
      <c r="T41" s="57" t="s">
        <v>231</v>
      </c>
      <c r="U41" s="56">
        <f t="shared" ca="1" si="0"/>
        <v>44941</v>
      </c>
      <c r="V41" s="52">
        <f t="shared" ca="1" si="1"/>
        <v>57.038888888888891</v>
      </c>
    </row>
    <row r="42" spans="13:22" x14ac:dyDescent="0.3">
      <c r="S42" t="s">
        <v>180</v>
      </c>
      <c r="T42" s="57" t="s">
        <v>230</v>
      </c>
      <c r="U42" s="56">
        <f t="shared" ca="1" si="0"/>
        <v>44941</v>
      </c>
      <c r="V42" s="52">
        <f t="shared" ca="1" si="1"/>
        <v>55.038888888888891</v>
      </c>
    </row>
    <row r="43" spans="13:22" x14ac:dyDescent="0.3">
      <c r="S43" t="s">
        <v>203</v>
      </c>
      <c r="T43" s="57" t="s">
        <v>251</v>
      </c>
      <c r="U43" s="56">
        <f t="shared" ca="1" si="0"/>
        <v>44941</v>
      </c>
      <c r="V43" s="52">
        <f t="shared" ca="1" si="1"/>
        <v>32.038888888888891</v>
      </c>
    </row>
    <row r="44" spans="13:22" x14ac:dyDescent="0.3">
      <c r="S44" t="s">
        <v>177</v>
      </c>
      <c r="T44" s="57" t="s">
        <v>252</v>
      </c>
      <c r="U44" s="56">
        <f t="shared" ca="1" si="0"/>
        <v>44941</v>
      </c>
      <c r="V44" s="52">
        <f t="shared" ca="1" si="1"/>
        <v>53.038888888888891</v>
      </c>
    </row>
    <row r="45" spans="13:22" x14ac:dyDescent="0.3">
      <c r="S45" t="s">
        <v>199</v>
      </c>
      <c r="T45" s="57" t="s">
        <v>253</v>
      </c>
      <c r="U45" s="56">
        <f t="shared" ca="1" si="0"/>
        <v>44941</v>
      </c>
      <c r="V45" s="52">
        <f t="shared" ca="1" si="1"/>
        <v>31.038888888888888</v>
      </c>
    </row>
    <row r="46" spans="13:22" x14ac:dyDescent="0.3">
      <c r="S46" t="s">
        <v>184</v>
      </c>
      <c r="T46" s="57" t="s">
        <v>254</v>
      </c>
      <c r="U46" s="56">
        <f t="shared" ca="1" si="0"/>
        <v>44941</v>
      </c>
      <c r="V46" s="52">
        <f t="shared" ca="1" si="1"/>
        <v>65.038888888888891</v>
      </c>
    </row>
    <row r="47" spans="13:22" x14ac:dyDescent="0.3">
      <c r="S47" t="s">
        <v>220</v>
      </c>
      <c r="T47" s="57" t="s">
        <v>233</v>
      </c>
      <c r="U47" s="56">
        <f t="shared" ca="1" si="0"/>
        <v>44941</v>
      </c>
      <c r="V47" s="52">
        <f t="shared" ca="1" si="1"/>
        <v>48.038888888888891</v>
      </c>
    </row>
    <row r="48" spans="13:22" x14ac:dyDescent="0.3">
      <c r="S48" t="s">
        <v>219</v>
      </c>
      <c r="T48" s="57" t="s">
        <v>233</v>
      </c>
      <c r="U48" s="56">
        <f t="shared" ca="1" si="0"/>
        <v>44941</v>
      </c>
      <c r="V48" s="52">
        <f t="shared" ca="1" si="1"/>
        <v>48.038888888888891</v>
      </c>
    </row>
    <row r="49" spans="19:23" x14ac:dyDescent="0.3">
      <c r="S49" t="s">
        <v>204</v>
      </c>
      <c r="T49" s="57" t="s">
        <v>247</v>
      </c>
      <c r="U49" s="56">
        <f t="shared" ca="1" si="0"/>
        <v>44941</v>
      </c>
      <c r="V49" s="52">
        <f t="shared" ca="1" si="1"/>
        <v>49.038888888888891</v>
      </c>
    </row>
    <row r="50" spans="19:23" x14ac:dyDescent="0.3">
      <c r="S50" t="s">
        <v>195</v>
      </c>
      <c r="T50" s="57" t="s">
        <v>255</v>
      </c>
      <c r="U50" s="56">
        <f t="shared" ca="1" si="0"/>
        <v>44941</v>
      </c>
      <c r="V50" s="52">
        <f t="shared" ca="1" si="1"/>
        <v>41.038888888888891</v>
      </c>
    </row>
    <row r="51" spans="19:23" x14ac:dyDescent="0.3">
      <c r="S51" t="s">
        <v>185</v>
      </c>
      <c r="T51" s="57" t="s">
        <v>231</v>
      </c>
      <c r="U51" s="56">
        <f t="shared" ca="1" si="0"/>
        <v>44941</v>
      </c>
      <c r="V51" s="52">
        <f t="shared" ca="1" si="1"/>
        <v>57.038888888888891</v>
      </c>
    </row>
    <row r="52" spans="19:23" x14ac:dyDescent="0.3">
      <c r="S52" t="s">
        <v>160</v>
      </c>
      <c r="T52" s="57" t="s">
        <v>237</v>
      </c>
      <c r="U52" s="56">
        <f t="shared" ca="1" si="0"/>
        <v>44941</v>
      </c>
      <c r="V52" s="52">
        <f t="shared" ca="1" si="1"/>
        <v>51.038888888888891</v>
      </c>
    </row>
    <row r="53" spans="19:23" x14ac:dyDescent="0.3">
      <c r="S53" t="s">
        <v>163</v>
      </c>
      <c r="T53" s="57" t="s">
        <v>246</v>
      </c>
      <c r="U53" s="56">
        <f t="shared" ca="1" si="0"/>
        <v>44941</v>
      </c>
      <c r="V53" s="52">
        <f t="shared" ca="1" si="1"/>
        <v>52.038888888888891</v>
      </c>
    </row>
    <row r="54" spans="19:23" x14ac:dyDescent="0.3">
      <c r="S54" t="s">
        <v>173</v>
      </c>
      <c r="T54" s="57" t="s">
        <v>239</v>
      </c>
      <c r="U54" s="56">
        <f t="shared" ca="1" si="0"/>
        <v>44941</v>
      </c>
      <c r="V54" s="52">
        <f t="shared" ca="1" si="1"/>
        <v>46.038888888888891</v>
      </c>
    </row>
    <row r="55" spans="19:23" x14ac:dyDescent="0.3">
      <c r="S55" t="s">
        <v>166</v>
      </c>
      <c r="T55" s="57" t="s">
        <v>237</v>
      </c>
      <c r="U55" s="56">
        <f t="shared" ca="1" si="0"/>
        <v>44941</v>
      </c>
      <c r="V55" s="52">
        <f t="shared" ca="1" si="1"/>
        <v>51.038888888888891</v>
      </c>
    </row>
    <row r="56" spans="19:23" x14ac:dyDescent="0.3">
      <c r="S56" t="s">
        <v>211</v>
      </c>
      <c r="T56" s="57" t="s">
        <v>237</v>
      </c>
      <c r="U56" s="56">
        <f t="shared" ca="1" si="0"/>
        <v>44941</v>
      </c>
      <c r="V56" s="52">
        <f t="shared" ca="1" si="1"/>
        <v>51.038888888888891</v>
      </c>
    </row>
    <row r="57" spans="19:23" x14ac:dyDescent="0.3">
      <c r="S57" t="s">
        <v>193</v>
      </c>
      <c r="T57" s="57" t="s">
        <v>237</v>
      </c>
      <c r="U57" s="56">
        <f t="shared" ca="1" si="0"/>
        <v>44941</v>
      </c>
      <c r="V57" s="52">
        <f t="shared" ca="1" si="1"/>
        <v>51.038888888888891</v>
      </c>
    </row>
    <row r="58" spans="19:23" x14ac:dyDescent="0.3">
      <c r="S58" t="s">
        <v>209</v>
      </c>
      <c r="T58" s="57" t="s">
        <v>235</v>
      </c>
      <c r="U58" s="56">
        <f t="shared" ca="1" si="0"/>
        <v>44941</v>
      </c>
      <c r="V58" s="52">
        <f t="shared" ca="1" si="1"/>
        <v>50.038888888888891</v>
      </c>
    </row>
    <row r="59" spans="19:23" x14ac:dyDescent="0.3">
      <c r="S59" t="s">
        <v>176</v>
      </c>
      <c r="T59" s="57" t="s">
        <v>239</v>
      </c>
      <c r="U59" s="56">
        <f t="shared" ca="1" si="0"/>
        <v>44941</v>
      </c>
      <c r="V59" s="52">
        <f t="shared" ca="1" si="1"/>
        <v>46.038888888888891</v>
      </c>
    </row>
    <row r="60" spans="19:23" x14ac:dyDescent="0.3">
      <c r="S60" t="s">
        <v>165</v>
      </c>
      <c r="T60" s="57" t="s">
        <v>244</v>
      </c>
      <c r="U60" s="56">
        <f t="shared" ca="1" si="0"/>
        <v>44941</v>
      </c>
      <c r="V60" s="52">
        <f t="shared" ca="1" si="1"/>
        <v>59.038888888888891</v>
      </c>
    </row>
    <row r="61" spans="19:23" x14ac:dyDescent="0.3">
      <c r="S61" t="s">
        <v>164</v>
      </c>
      <c r="T61" s="57" t="s">
        <v>230</v>
      </c>
      <c r="U61" s="56">
        <f t="shared" ca="1" si="0"/>
        <v>44941</v>
      </c>
      <c r="V61" s="52">
        <f t="shared" ca="1" si="1"/>
        <v>55.038888888888891</v>
      </c>
    </row>
    <row r="62" spans="19:23" x14ac:dyDescent="0.3">
      <c r="S62" t="s">
        <v>192</v>
      </c>
      <c r="T62" s="57" t="s">
        <v>247</v>
      </c>
      <c r="U62" s="56">
        <f t="shared" ca="1" si="0"/>
        <v>44941</v>
      </c>
      <c r="V62" s="52">
        <f t="shared" ca="1" si="1"/>
        <v>49.038888888888891</v>
      </c>
    </row>
    <row r="63" spans="19:23" x14ac:dyDescent="0.3">
      <c r="S63" s="59"/>
      <c r="W63" t="s">
        <v>256</v>
      </c>
    </row>
    <row r="64" spans="19:23" x14ac:dyDescent="0.3">
      <c r="S64" s="59"/>
      <c r="W64" t="s">
        <v>256</v>
      </c>
    </row>
  </sheetData>
  <sortState xmlns:xlrd2="http://schemas.microsoft.com/office/spreadsheetml/2017/richdata2" ref="S1:S62">
    <sortCondition ref="S1:S6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2425-73C3-43F1-B165-BBBBBEC5081D}">
  <dimension ref="A1:B35"/>
  <sheetViews>
    <sheetView workbookViewId="0">
      <selection activeCell="C13" sqref="C13"/>
    </sheetView>
  </sheetViews>
  <sheetFormatPr defaultRowHeight="16.5" x14ac:dyDescent="0.3"/>
  <cols>
    <col min="1" max="1" width="9.5" bestFit="1" customWidth="1"/>
  </cols>
  <sheetData>
    <row r="1" spans="1:2" x14ac:dyDescent="0.3">
      <c r="A1" s="106" t="s">
        <v>279</v>
      </c>
    </row>
    <row r="2" spans="1:2" x14ac:dyDescent="0.3">
      <c r="A2" s="1">
        <v>20230101</v>
      </c>
      <c r="B2" s="88" t="s">
        <v>264</v>
      </c>
    </row>
    <row r="3" spans="1:2" x14ac:dyDescent="0.3">
      <c r="A3" s="1"/>
      <c r="B3" s="89" t="s">
        <v>265</v>
      </c>
    </row>
    <row r="4" spans="1:2" x14ac:dyDescent="0.3">
      <c r="A4" s="1">
        <v>20230107</v>
      </c>
      <c r="B4" s="89" t="s">
        <v>266</v>
      </c>
    </row>
    <row r="5" spans="1:2" x14ac:dyDescent="0.3">
      <c r="A5" s="1"/>
      <c r="B5" s="89" t="s">
        <v>267</v>
      </c>
    </row>
    <row r="6" spans="1:2" x14ac:dyDescent="0.3">
      <c r="A6" s="1"/>
      <c r="B6" s="89" t="s">
        <v>268</v>
      </c>
    </row>
    <row r="7" spans="1:2" x14ac:dyDescent="0.3">
      <c r="A7" s="1">
        <v>20230109</v>
      </c>
      <c r="B7" s="89" t="s">
        <v>269</v>
      </c>
    </row>
    <row r="8" spans="1:2" x14ac:dyDescent="0.3">
      <c r="A8" s="1"/>
      <c r="B8" s="89" t="s">
        <v>270</v>
      </c>
    </row>
    <row r="9" spans="1:2" x14ac:dyDescent="0.3">
      <c r="A9" s="1">
        <v>20230114</v>
      </c>
      <c r="B9" s="89" t="s">
        <v>271</v>
      </c>
    </row>
    <row r="10" spans="1:2" x14ac:dyDescent="0.3">
      <c r="A10" s="1"/>
      <c r="B10" s="89" t="s">
        <v>276</v>
      </c>
    </row>
    <row r="11" spans="1:2" x14ac:dyDescent="0.3">
      <c r="A11" s="1"/>
      <c r="B11" s="89" t="s">
        <v>277</v>
      </c>
    </row>
    <row r="12" spans="1:2" x14ac:dyDescent="0.3">
      <c r="A12" s="1"/>
      <c r="B12" s="89" t="s">
        <v>270</v>
      </c>
    </row>
    <row r="13" spans="1:2" x14ac:dyDescent="0.3">
      <c r="A13" s="1"/>
    </row>
    <row r="14" spans="1:2" x14ac:dyDescent="0.3">
      <c r="A14" s="1"/>
    </row>
    <row r="15" spans="1:2" x14ac:dyDescent="0.3">
      <c r="A15" s="1"/>
    </row>
    <row r="16" spans="1:2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대진표</vt:lpstr>
      <vt:lpstr>DB</vt:lpstr>
      <vt:lpstr>LIST</vt:lpstr>
      <vt:lpstr>history</vt:lpstr>
      <vt:lpstr>대진표!Print_Area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2023-01-14T06:39:11Z</cp:lastPrinted>
  <dcterms:created xsi:type="dcterms:W3CDTF">2022-12-10T08:47:20Z</dcterms:created>
  <dcterms:modified xsi:type="dcterms:W3CDTF">2023-01-15T12:23:57Z</dcterms:modified>
</cp:coreProperties>
</file>