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147332\Downloads\"/>
    </mc:Choice>
  </mc:AlternateContent>
  <bookViews>
    <workbookView xWindow="-108" yWindow="-108" windowWidth="23256" windowHeight="12456" xr2:uid="{2B3D625F-CFFF-4465-9CF9-1C6E6EFBF00C}"/>
  </bookViews>
  <sheets>
    <sheet name="견적서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27" i="1"/>
  <c r="F27" i="1"/>
  <c r="E27" i="1"/>
  <c r="D27" i="1"/>
  <c r="H27" i="1" s="1"/>
  <c r="B27" i="1"/>
  <c r="H26" i="1"/>
  <c r="G26" i="1"/>
  <c r="F26" i="1"/>
  <c r="E26" i="1"/>
  <c r="D26" i="1"/>
  <c r="B26" i="1"/>
  <c r="H25" i="1"/>
  <c r="G25" i="1"/>
  <c r="F25" i="1"/>
  <c r="E25" i="1"/>
  <c r="D25" i="1"/>
  <c r="B25" i="1"/>
  <c r="G24" i="1"/>
  <c r="F24" i="1"/>
  <c r="E24" i="1"/>
  <c r="D24" i="1"/>
  <c r="H24" i="1" s="1"/>
  <c r="B24" i="1"/>
  <c r="G23" i="1"/>
  <c r="F23" i="1"/>
  <c r="E23" i="1"/>
  <c r="D23" i="1"/>
  <c r="H23" i="1" s="1"/>
  <c r="B23" i="1"/>
  <c r="H22" i="1"/>
  <c r="G22" i="1"/>
  <c r="F22" i="1"/>
  <c r="E22" i="1"/>
  <c r="D22" i="1"/>
  <c r="B22" i="1"/>
  <c r="H21" i="1"/>
  <c r="G21" i="1"/>
  <c r="F21" i="1"/>
  <c r="E21" i="1"/>
  <c r="D21" i="1"/>
  <c r="B21" i="1"/>
  <c r="G20" i="1"/>
  <c r="F20" i="1"/>
  <c r="E20" i="1"/>
  <c r="D20" i="1"/>
  <c r="H20" i="1" s="1"/>
  <c r="B20" i="1"/>
  <c r="G19" i="1"/>
  <c r="F19" i="1"/>
  <c r="E19" i="1"/>
  <c r="D19" i="1"/>
  <c r="H19" i="1" s="1"/>
  <c r="B19" i="1"/>
  <c r="H18" i="1"/>
  <c r="G18" i="1"/>
  <c r="F18" i="1"/>
  <c r="E18" i="1"/>
  <c r="D18" i="1"/>
  <c r="B18" i="1"/>
  <c r="H17" i="1"/>
  <c r="G17" i="1"/>
  <c r="F17" i="1"/>
  <c r="E17" i="1"/>
  <c r="D17" i="1"/>
  <c r="B17" i="1"/>
  <c r="G16" i="1"/>
  <c r="F16" i="1"/>
  <c r="E16" i="1"/>
  <c r="D16" i="1"/>
  <c r="H16" i="1" s="1"/>
  <c r="B16" i="1"/>
  <c r="C8" i="1"/>
  <c r="C6" i="1"/>
  <c r="E5" i="1"/>
  <c r="C5" i="1"/>
  <c r="H28" i="1" l="1"/>
  <c r="C9" i="1" s="1"/>
</calcChain>
</file>

<file path=xl/sharedStrings.xml><?xml version="1.0" encoding="utf-8"?>
<sst xmlns="http://schemas.openxmlformats.org/spreadsheetml/2006/main" count="35" uniqueCount="30">
  <si>
    <t>견적서</t>
  </si>
  <si>
    <t>수신</t>
    <phoneticPr fontId="5" type="noConversion"/>
  </si>
  <si>
    <t>견적일자</t>
    <phoneticPr fontId="5" type="noConversion"/>
  </si>
  <si>
    <t xml:space="preserve">  공급사</t>
  </si>
  <si>
    <t>주식회사 케이티</t>
  </si>
  <si>
    <t>대표이사</t>
  </si>
  <si>
    <t>김영섭</t>
  </si>
  <si>
    <t>유효기간</t>
  </si>
  <si>
    <t>견적일자로부터 2주</t>
  </si>
  <si>
    <t xml:space="preserve">  등록번호</t>
  </si>
  <si>
    <t>110111-1468754</t>
  </si>
  <si>
    <t>　</t>
  </si>
  <si>
    <t>계약기간</t>
  </si>
  <si>
    <t xml:space="preserve">  사업장주소</t>
  </si>
  <si>
    <t>경기도 성남시 분당구 정자동 206번지</t>
  </si>
  <si>
    <t>총 금액</t>
    <phoneticPr fontId="5" type="noConversion"/>
  </si>
  <si>
    <t xml:space="preserve">  업태</t>
  </si>
  <si>
    <t>통신</t>
  </si>
  <si>
    <t>업종</t>
  </si>
  <si>
    <t>통신장비</t>
  </si>
  <si>
    <r>
      <t xml:space="preserve">KT MS 견적 </t>
    </r>
    <r>
      <rPr>
        <b/>
        <sz val="10"/>
        <color rgb="FF000000"/>
        <rFont val="맑은 고딕"/>
        <family val="3"/>
        <charset val="129"/>
      </rPr>
      <t>(서비스형, VAT별도)</t>
    </r>
  </si>
  <si>
    <t>제품</t>
  </si>
  <si>
    <t>단가</t>
  </si>
  <si>
    <t>License 수량</t>
  </si>
  <si>
    <t>할인율(%)</t>
  </si>
  <si>
    <t>총비용</t>
  </si>
  <si>
    <t>비고</t>
  </si>
  <si>
    <t>소계</t>
    <phoneticPr fontId="5" type="noConversion"/>
  </si>
  <si>
    <t>□ Remarks</t>
  </si>
  <si>
    <t>"견적 참고 사항을 입력해주세요."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</si>
</sst>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40404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8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176" fontId="0" fillId="0" borderId="6" xfId="0" applyNumberFormat="1" applyBorder="1">
      <alignment vertical="center"/>
    </xf>
    <xf numFmtId="0" fontId="8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10" fillId="3" borderId="0" xfId="0" applyFont="1" applyFill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41" fontId="0" fillId="0" borderId="8" xfId="1" applyFont="1" applyBorder="1">
      <alignment vertical="center"/>
    </xf>
    <xf numFmtId="0" fontId="0" fillId="0" borderId="8" xfId="0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0" fillId="0" borderId="6" xfId="0" applyBorder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0" fillId="0" borderId="9" xfId="0" applyBorder="1">
      <alignment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1" fontId="12" fillId="4" borderId="6" xfId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2" fontId="0" fillId="4" borderId="0" xfId="0" applyNumberForma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0</xdr:row>
      <xdr:rowOff>123825</xdr:rowOff>
    </xdr:from>
    <xdr:to>
      <xdr:col>8</xdr:col>
      <xdr:colOff>912270</xdr:colOff>
      <xdr:row>2</xdr:row>
      <xdr:rowOff>74003</xdr:rowOff>
    </xdr:to>
    <xdr:pic>
      <xdr:nvPicPr>
        <xdr:cNvPr id="2" name="Picture 15" descr="C:\Documents and Settings\User\바탕 화면\박혜희\업무\CI,BI\kt-워드마크기본형_흰배경.png">
          <a:extLst>
            <a:ext uri="{FF2B5EF4-FFF2-40B4-BE49-F238E27FC236}">
              <a16:creationId xmlns:a16="http://schemas.microsoft.com/office/drawing/2014/main" id="{7F6B7AB1-7F64-4F34-B488-CEA49645B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65005" y="123825"/>
          <a:ext cx="552225" cy="39213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147332\Downloads\&#44204;&#51201;&#49436;_&#49744;&#50612;&#54252;&#51064;&#53944;%20&#50629;&#47196;&#46300;&#50857;.xlsx" TargetMode="External"/><Relationship Id="rId1" Type="http://schemas.openxmlformats.org/officeDocument/2006/relationships/externalLinkPath" Target="&#44204;&#51201;&#49436;_&#49744;&#50612;&#54252;&#51064;&#53944;%20&#50629;&#47196;&#46300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견적 제품"/>
      <sheetName val="견적서"/>
      <sheetName val="hidden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1CDE-C82F-4213-857F-14D6D2FE208A}">
  <dimension ref="B2:I36"/>
  <sheetViews>
    <sheetView tabSelected="1" workbookViewId="0">
      <selection sqref="A1:XFD1048576"/>
    </sheetView>
  </sheetViews>
  <sheetFormatPr defaultColWidth="8.8984375" defaultRowHeight="17.399999999999999"/>
  <cols>
    <col min="2" max="2" width="11" bestFit="1" customWidth="1"/>
    <col min="3" max="3" width="36" customWidth="1"/>
    <col min="4" max="4" width="11" bestFit="1" customWidth="1"/>
    <col min="5" max="5" width="12.3984375" customWidth="1"/>
    <col min="6" max="6" width="14" customWidth="1"/>
    <col min="7" max="7" width="11.5" customWidth="1"/>
    <col min="8" max="8" width="16.09765625" customWidth="1"/>
    <col min="9" max="9" width="13" bestFit="1" customWidth="1"/>
  </cols>
  <sheetData>
    <row r="2" spans="2:9" ht="17.100000000000001" customHeight="1">
      <c r="B2" s="1" t="s">
        <v>0</v>
      </c>
      <c r="C2" s="1"/>
    </row>
    <row r="3" spans="2:9" ht="17.100000000000001" customHeight="1">
      <c r="B3" s="1"/>
      <c r="C3" s="1"/>
    </row>
    <row r="5" spans="2:9">
      <c r="B5" s="2" t="s">
        <v>1</v>
      </c>
      <c r="C5" s="3" t="str">
        <f>IFERROR(INDEX([1]!Table1[고객명], 1), "") &amp; " 담당자 귀중"</f>
        <v xml:space="preserve"> 담당자 귀중</v>
      </c>
      <c r="E5" s="4" t="str">
        <f>IFERROR(INDEX([1]!Table1[고객명], 1), "") &amp; "담당자 귀중"</f>
        <v>담당자 귀중</v>
      </c>
      <c r="F5" s="4"/>
      <c r="G5" s="4"/>
      <c r="H5" s="4"/>
      <c r="I5" s="5"/>
    </row>
    <row r="6" spans="2:9">
      <c r="B6" s="2" t="s">
        <v>2</v>
      </c>
      <c r="C6" s="6">
        <f ca="1">TODAY()</f>
        <v>45893</v>
      </c>
      <c r="E6" s="7" t="s">
        <v>3</v>
      </c>
      <c r="F6" s="8" t="s">
        <v>4</v>
      </c>
      <c r="G6" s="7"/>
      <c r="H6" s="7" t="s">
        <v>5</v>
      </c>
      <c r="I6" s="8" t="s">
        <v>6</v>
      </c>
    </row>
    <row r="7" spans="2:9">
      <c r="B7" s="2" t="s">
        <v>7</v>
      </c>
      <c r="C7" s="6" t="s">
        <v>8</v>
      </c>
      <c r="E7" s="9" t="s">
        <v>9</v>
      </c>
      <c r="F7" s="10" t="s">
        <v>10</v>
      </c>
      <c r="G7" s="7" t="s">
        <v>11</v>
      </c>
      <c r="H7" s="7" t="s">
        <v>11</v>
      </c>
      <c r="I7" s="7" t="s">
        <v>11</v>
      </c>
    </row>
    <row r="8" spans="2:9">
      <c r="B8" s="11" t="s">
        <v>12</v>
      </c>
      <c r="C8" s="12" t="str">
        <f>IFERROR(INDEX([1]!Table1[계약 기간], 1), "") &amp; " 개월"</f>
        <v xml:space="preserve"> 개월</v>
      </c>
      <c r="E8" s="9" t="s">
        <v>13</v>
      </c>
      <c r="F8" s="13" t="s">
        <v>14</v>
      </c>
      <c r="G8" s="13"/>
      <c r="H8" s="7" t="s">
        <v>11</v>
      </c>
      <c r="I8" s="7" t="s">
        <v>11</v>
      </c>
    </row>
    <row r="9" spans="2:9" ht="17.100000000000001" customHeight="1">
      <c r="B9" s="14" t="s">
        <v>15</v>
      </c>
      <c r="C9" s="15">
        <f>$H$28</f>
        <v>0</v>
      </c>
      <c r="E9" s="16" t="s">
        <v>16</v>
      </c>
      <c r="F9" s="17" t="s">
        <v>17</v>
      </c>
      <c r="G9" s="16"/>
      <c r="H9" s="16" t="s">
        <v>18</v>
      </c>
      <c r="I9" s="17" t="s">
        <v>19</v>
      </c>
    </row>
    <row r="12" spans="2:9" ht="16.5" customHeight="1">
      <c r="B12" s="18" t="s">
        <v>20</v>
      </c>
      <c r="C12" s="18"/>
      <c r="D12" s="18"/>
      <c r="E12" s="18"/>
      <c r="F12" s="18"/>
      <c r="G12" s="18"/>
      <c r="H12" s="18"/>
      <c r="I12" s="18"/>
    </row>
    <row r="13" spans="2:9" ht="16.5" customHeight="1">
      <c r="B13" s="18"/>
      <c r="C13" s="18"/>
      <c r="D13" s="18"/>
      <c r="E13" s="18"/>
      <c r="F13" s="18"/>
      <c r="G13" s="18"/>
      <c r="H13" s="18"/>
      <c r="I13" s="18"/>
    </row>
    <row r="15" spans="2:9" ht="17.100000000000001" customHeight="1">
      <c r="B15" s="19" t="s">
        <v>21</v>
      </c>
      <c r="C15" s="19"/>
      <c r="D15" s="20" t="s">
        <v>22</v>
      </c>
      <c r="E15" s="20" t="s">
        <v>23</v>
      </c>
      <c r="F15" s="20" t="s">
        <v>24</v>
      </c>
      <c r="G15" s="20" t="s">
        <v>12</v>
      </c>
      <c r="H15" s="20" t="s">
        <v>25</v>
      </c>
      <c r="I15" s="20" t="s">
        <v>26</v>
      </c>
    </row>
    <row r="16" spans="2:9">
      <c r="B16" s="21">
        <f>IFERROR(INDEX([1]!Table1[제품], 1), "")</f>
        <v>0</v>
      </c>
      <c r="C16" s="21"/>
      <c r="D16" s="22">
        <f>IFERROR(INDEX([1]!Table1[단가], 1), "")</f>
        <v>0</v>
      </c>
      <c r="E16" s="22">
        <f>IFERROR(INDEX([1]!Table1[수량], 1), "")</f>
        <v>0</v>
      </c>
      <c r="F16" s="22">
        <f>IFERROR(INDEX([1]!Table1[할인율], 1), "")</f>
        <v>0</v>
      </c>
      <c r="G16" s="22">
        <f>IFERROR(INDEX([1]!Table1[계약 기간], 1), "")</f>
        <v>0</v>
      </c>
      <c r="H16" s="23">
        <f>IF(D16="", "", D16*E16*(100-F16)/100 * IF(INDEX([1]!Table1[청구단위], 1)="연", G16/12, G16))</f>
        <v>0</v>
      </c>
      <c r="I16" s="24"/>
    </row>
    <row r="17" spans="2:9" ht="17.100000000000001" customHeight="1">
      <c r="B17" s="25" t="str">
        <f>IFERROR(INDEX([1]!Table1[제품], 2), "")</f>
        <v/>
      </c>
      <c r="C17" s="25"/>
      <c r="D17" s="26" t="str">
        <f>IFERROR(INDEX([1]!Table1[단가], 2), "")</f>
        <v/>
      </c>
      <c r="E17" s="26" t="str">
        <f>IFERROR(INDEX([1]!Table1[수량], 2), "")</f>
        <v/>
      </c>
      <c r="F17" s="26" t="str">
        <f>IFERROR(INDEX([1]!Table1[할인율], 2), "")</f>
        <v/>
      </c>
      <c r="G17" s="26" t="str">
        <f>IFERROR(INDEX([1]!Table1[계약 기간], 2), "")</f>
        <v/>
      </c>
      <c r="H17" s="23" t="str">
        <f>IF(D17="", "", D17*E17*(100-F17)/100 * IF(INDEX([1]!Table1[청구단위], 1)="연", G17/12, G17))</f>
        <v/>
      </c>
      <c r="I17" s="27"/>
    </row>
    <row r="18" spans="2:9" ht="17.100000000000001" customHeight="1">
      <c r="B18" s="25" t="str">
        <f>IFERROR(INDEX([1]!Table1[제품], 3), "")</f>
        <v/>
      </c>
      <c r="C18" s="25"/>
      <c r="D18" s="26" t="str">
        <f>IFERROR(INDEX([1]!Table1[단가], 3), "")</f>
        <v/>
      </c>
      <c r="E18" s="26" t="str">
        <f>IFERROR(INDEX([1]!Table1[수량], 3), "")</f>
        <v/>
      </c>
      <c r="F18" s="26" t="str">
        <f>IFERROR(INDEX([1]!Table1[할인율], 3), "")</f>
        <v/>
      </c>
      <c r="G18" s="26" t="str">
        <f>IFERROR(INDEX([1]!Table1[계약 기간], 3), "")</f>
        <v/>
      </c>
      <c r="H18" s="23" t="str">
        <f>IF(D18="", "", D18*E18*(100-F18)/100 * IF(INDEX([1]!Table1[청구단위], 1)="연", G18/12, G18))</f>
        <v/>
      </c>
      <c r="I18" s="27"/>
    </row>
    <row r="19" spans="2:9" ht="17.100000000000001" customHeight="1">
      <c r="B19" s="25" t="str">
        <f>IFERROR(INDEX([1]!Table1[제품], 4), "")</f>
        <v/>
      </c>
      <c r="C19" s="25"/>
      <c r="D19" s="26" t="str">
        <f>IFERROR(INDEX([1]!Table1[단가], 4), "")</f>
        <v/>
      </c>
      <c r="E19" s="26" t="str">
        <f>IFERROR(INDEX([1]!Table1[수량], 4), "")</f>
        <v/>
      </c>
      <c r="F19" s="26" t="str">
        <f>IFERROR(INDEX([1]!Table1[할인율], 4), "")</f>
        <v/>
      </c>
      <c r="G19" s="26" t="str">
        <f>IFERROR(INDEX([1]!Table1[계약 기간], 4), "")</f>
        <v/>
      </c>
      <c r="H19" s="23" t="str">
        <f>IF(D19="", "", D19*E19*(100-F19)/100 * IF(INDEX([1]!Table1[청구단위], 1)="연", G19/12, G19))</f>
        <v/>
      </c>
      <c r="I19" s="27"/>
    </row>
    <row r="20" spans="2:9" ht="17.100000000000001" customHeight="1">
      <c r="B20" s="25" t="str">
        <f>IFERROR(INDEX([1]!Table1[제품], 5), "")</f>
        <v/>
      </c>
      <c r="C20" s="25"/>
      <c r="D20" s="26" t="str">
        <f>IFERROR(INDEX([1]!Table1[단가], 5), "")</f>
        <v/>
      </c>
      <c r="E20" s="26" t="str">
        <f>IFERROR(INDEX([1]!Table1[수량], 5), "")</f>
        <v/>
      </c>
      <c r="F20" s="26" t="str">
        <f>IFERROR(INDEX([1]!Table1[할인율], 5), "")</f>
        <v/>
      </c>
      <c r="G20" s="26" t="str">
        <f>IFERROR(INDEX([1]!Table1[계약 기간], 5), "")</f>
        <v/>
      </c>
      <c r="H20" s="23" t="str">
        <f>IF(D20="", "", D20*E20*(100-F20)/100 * IF(INDEX([1]!Table1[청구단위], 1)="연", G20/12, G20))</f>
        <v/>
      </c>
      <c r="I20" s="27"/>
    </row>
    <row r="21" spans="2:9" ht="17.100000000000001" customHeight="1">
      <c r="B21" s="25" t="str">
        <f>IFERROR(INDEX([1]!Table1[제품], 6), "")</f>
        <v/>
      </c>
      <c r="C21" s="25"/>
      <c r="D21" s="26" t="str">
        <f>IFERROR(INDEX([1]!Table1[단가], 6), "")</f>
        <v/>
      </c>
      <c r="E21" s="26" t="str">
        <f>IFERROR(INDEX([1]!Table1[수량], 6), "")</f>
        <v/>
      </c>
      <c r="F21" s="26" t="str">
        <f>IFERROR(INDEX([1]!Table1[할인율], 6), "")</f>
        <v/>
      </c>
      <c r="G21" s="26" t="str">
        <f>IFERROR(INDEX([1]!Table1[계약 기간], 6), "")</f>
        <v/>
      </c>
      <c r="H21" s="23" t="str">
        <f>IF(D21="", "", D21*E21*(100-F21)/100 * IF(INDEX([1]!Table1[청구단위], 1)="연", G21/12, G21))</f>
        <v/>
      </c>
      <c r="I21" s="27"/>
    </row>
    <row r="22" spans="2:9" ht="17.100000000000001" customHeight="1">
      <c r="B22" s="25" t="str">
        <f>IFERROR(INDEX([1]!Table1[제품], 7), "")</f>
        <v/>
      </c>
      <c r="C22" s="25"/>
      <c r="D22" s="26" t="str">
        <f>IFERROR(INDEX([1]!Table1[단가], 7), "")</f>
        <v/>
      </c>
      <c r="E22" s="26" t="str">
        <f>IFERROR(INDEX([1]!Table1[수량], 7), "")</f>
        <v/>
      </c>
      <c r="F22" s="26" t="str">
        <f>IFERROR(INDEX([1]!Table1[할인율], 7), "")</f>
        <v/>
      </c>
      <c r="G22" s="26" t="str">
        <f>IFERROR(INDEX([1]!Table1[계약 기간], 7), "")</f>
        <v/>
      </c>
      <c r="H22" s="23" t="str">
        <f>IF(D22="", "", D22*E22*(100-F22)/100 * IF(INDEX([1]!Table1[청구단위], 1)="연", G22/12, G22))</f>
        <v/>
      </c>
      <c r="I22" s="27"/>
    </row>
    <row r="23" spans="2:9" ht="17.100000000000001" customHeight="1">
      <c r="B23" s="25" t="str">
        <f>IFERROR(INDEX([1]!Table1[제품], 8), "")</f>
        <v/>
      </c>
      <c r="C23" s="25"/>
      <c r="D23" s="26" t="str">
        <f>IFERROR(INDEX([1]!Table1[단가], 8), "")</f>
        <v/>
      </c>
      <c r="E23" s="26" t="str">
        <f>IFERROR(INDEX([1]!Table1[수량], 8), "")</f>
        <v/>
      </c>
      <c r="F23" s="26" t="str">
        <f>IFERROR(INDEX([1]!Table1[할인율], 8), "")</f>
        <v/>
      </c>
      <c r="G23" s="26" t="str">
        <f>IFERROR(INDEX([1]!Table1[계약 기간], 8), "")</f>
        <v/>
      </c>
      <c r="H23" s="23" t="str">
        <f>IF(D23="", "", D23*E23*(100-F23)/100 * IF(INDEX([1]!Table1[청구단위], 1)="연", G23/12, G23))</f>
        <v/>
      </c>
      <c r="I23" s="27"/>
    </row>
    <row r="24" spans="2:9" ht="17.100000000000001" customHeight="1">
      <c r="B24" s="25" t="str">
        <f>IFERROR(INDEX([1]!Table1[제품], 9), "")</f>
        <v/>
      </c>
      <c r="C24" s="25"/>
      <c r="D24" s="26" t="str">
        <f>IFERROR(INDEX([1]!Table1[단가], 9), "")</f>
        <v/>
      </c>
      <c r="E24" s="26" t="str">
        <f>IFERROR(INDEX([1]!Table1[수량], 9), "")</f>
        <v/>
      </c>
      <c r="F24" s="26" t="str">
        <f>IFERROR(INDEX([1]!Table1[할인율], 9), "")</f>
        <v/>
      </c>
      <c r="G24" s="26" t="str">
        <f>IFERROR(INDEX([1]!Table1[계약 기간], 9), "")</f>
        <v/>
      </c>
      <c r="H24" s="23" t="str">
        <f>IF(D24="", "", D24*E24*(100-F24)/100 * IF(INDEX([1]!Table1[청구단위], 1)="연", G24/12, G24))</f>
        <v/>
      </c>
      <c r="I24" s="27"/>
    </row>
    <row r="25" spans="2:9" ht="17.100000000000001" customHeight="1">
      <c r="B25" s="25" t="str">
        <f>IFERROR(INDEX([1]!Table1[제품], 10), "")</f>
        <v/>
      </c>
      <c r="C25" s="25"/>
      <c r="D25" s="26" t="str">
        <f>IFERROR(INDEX([1]!Table1[단가], 10), "")</f>
        <v/>
      </c>
      <c r="E25" s="26" t="str">
        <f>IFERROR(INDEX([1]!Table1[수량], 10), "")</f>
        <v/>
      </c>
      <c r="F25" s="26" t="str">
        <f>IFERROR(INDEX([1]!Table1[할인율], 10), "")</f>
        <v/>
      </c>
      <c r="G25" s="26" t="str">
        <f>IFERROR(INDEX([1]!Table1[계약 기간], 10), "")</f>
        <v/>
      </c>
      <c r="H25" s="23" t="str">
        <f>IF(D25="", "", D25*E25*(100-F25)/100 * IF(INDEX([1]!Table1[청구단위], 1)="연", G25/12, G25))</f>
        <v/>
      </c>
      <c r="I25" s="27"/>
    </row>
    <row r="26" spans="2:9" ht="17.100000000000001" customHeight="1">
      <c r="B26" s="25" t="str">
        <f>IFERROR(INDEX([1]!Table1[제품], 11), "")</f>
        <v/>
      </c>
      <c r="C26" s="25"/>
      <c r="D26" s="26" t="str">
        <f>IFERROR(INDEX([1]!Table1[단가], 11), "")</f>
        <v/>
      </c>
      <c r="E26" s="26" t="str">
        <f>IFERROR(INDEX([1]!Table1[수량], 11), "")</f>
        <v/>
      </c>
      <c r="F26" s="26" t="str">
        <f>IFERROR(INDEX([1]!Table1[할인율], 11), "")</f>
        <v/>
      </c>
      <c r="G26" s="26" t="str">
        <f>IFERROR(INDEX([1]!Table1[계약 기간], 11), "")</f>
        <v/>
      </c>
      <c r="H26" s="23" t="str">
        <f>IF(D26="", "", D26*E26*(100-F26)/100 * IF(INDEX([1]!Table1[청구단위], 1)="연", G26/12, G26))</f>
        <v/>
      </c>
      <c r="I26" s="27"/>
    </row>
    <row r="27" spans="2:9" ht="17.100000000000001" customHeight="1">
      <c r="B27" s="28" t="str">
        <f>IFERROR(INDEX([1]!Table1[제품], 12), "")</f>
        <v/>
      </c>
      <c r="C27" s="28"/>
      <c r="D27" s="29" t="str">
        <f>IFERROR(INDEX([1]!Table1[단가], 12), "")</f>
        <v/>
      </c>
      <c r="E27" s="29" t="str">
        <f>IFERROR(INDEX([1]!Table1[수량], 12), "")</f>
        <v/>
      </c>
      <c r="F27" s="29" t="str">
        <f>IFERROR(INDEX([1]!Table1[할인율], 12), "")</f>
        <v/>
      </c>
      <c r="G27" s="29" t="str">
        <f>IFERROR(INDEX([1]!Table1[계약 기간], 12), "")</f>
        <v/>
      </c>
      <c r="H27" s="23" t="str">
        <f>IF(D27="", "", D27*E27*(100-F27)/100 * IF(INDEX([1]!Table1[청구단위], 1)="연", G27/12, G27))</f>
        <v/>
      </c>
      <c r="I27" s="30"/>
    </row>
    <row r="28" spans="2:9">
      <c r="B28" s="31" t="s">
        <v>27</v>
      </c>
      <c r="C28" s="32"/>
      <c r="D28" s="32"/>
      <c r="E28" s="32"/>
      <c r="F28" s="32"/>
      <c r="G28" s="33"/>
      <c r="H28" s="34">
        <f>SUM(H16:H25)</f>
        <v>0</v>
      </c>
      <c r="I28" s="20"/>
    </row>
    <row r="29" spans="2:9">
      <c r="B29" s="35"/>
      <c r="C29" s="35"/>
    </row>
    <row r="30" spans="2:9">
      <c r="F30" t="str">
        <f>IF('[1]견적 제품'!K18="","",'[1]견적 제품'!K18)</f>
        <v/>
      </c>
    </row>
    <row r="31" spans="2:9">
      <c r="B31" s="36" t="s">
        <v>28</v>
      </c>
    </row>
    <row r="32" spans="2:9">
      <c r="B32" s="37" t="s">
        <v>29</v>
      </c>
      <c r="C32" s="37"/>
      <c r="D32" s="37"/>
      <c r="E32" s="37"/>
      <c r="F32" s="37"/>
      <c r="G32" s="37"/>
      <c r="H32" s="37"/>
      <c r="I32" s="37"/>
    </row>
    <row r="33" spans="2:9">
      <c r="B33" s="37"/>
      <c r="C33" s="37"/>
      <c r="D33" s="37"/>
      <c r="E33" s="37"/>
      <c r="F33" s="37"/>
      <c r="G33" s="37"/>
      <c r="H33" s="37"/>
      <c r="I33" s="37"/>
    </row>
    <row r="34" spans="2:9">
      <c r="B34" s="37"/>
      <c r="C34" s="37"/>
      <c r="D34" s="37"/>
      <c r="E34" s="37"/>
      <c r="F34" s="37"/>
      <c r="G34" s="37"/>
      <c r="H34" s="37"/>
      <c r="I34" s="37"/>
    </row>
    <row r="35" spans="2:9">
      <c r="B35" s="37"/>
      <c r="C35" s="37"/>
      <c r="D35" s="37"/>
      <c r="E35" s="37"/>
      <c r="F35" s="37"/>
      <c r="G35" s="37"/>
      <c r="H35" s="37"/>
      <c r="I35" s="37"/>
    </row>
    <row r="36" spans="2:9">
      <c r="B36" s="37"/>
      <c r="C36" s="37"/>
      <c r="D36" s="37"/>
      <c r="E36" s="37"/>
      <c r="F36" s="37"/>
      <c r="G36" s="37"/>
      <c r="H36" s="37"/>
      <c r="I36" s="37"/>
    </row>
  </sheetData>
  <mergeCells count="20">
    <mergeCell ref="B29:C29"/>
    <mergeCell ref="B32:I36"/>
    <mergeCell ref="B23:C23"/>
    <mergeCell ref="B24:C24"/>
    <mergeCell ref="B25:C25"/>
    <mergeCell ref="B26:C26"/>
    <mergeCell ref="B27:C27"/>
    <mergeCell ref="B28:G28"/>
    <mergeCell ref="B17:C17"/>
    <mergeCell ref="B18:C18"/>
    <mergeCell ref="B19:C19"/>
    <mergeCell ref="B20:C20"/>
    <mergeCell ref="B21:C21"/>
    <mergeCell ref="B22:C22"/>
    <mergeCell ref="B2:C3"/>
    <mergeCell ref="E5:I5"/>
    <mergeCell ref="F8:G8"/>
    <mergeCell ref="B12:I13"/>
    <mergeCell ref="B15:C15"/>
    <mergeCell ref="B16:C16"/>
  </mergeCells>
  <phoneticPr fontId="2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양현(AX오퍼링개발팀)</dc:creator>
  <dcterms:modified xsi:type="dcterms:W3CDTF">2025-08-24T08:57:39Z</dcterms:modified>
  <cp:lastModifiedBy>양현(AX오퍼링개발팀)</cp:lastModifiedBy>
  <dcterms:created xsi:type="dcterms:W3CDTF">2025-08-24T08:57:11Z</dcterms:created>
</cp:coreProperties>
</file>