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atalab\Desktop\"/>
    </mc:Choice>
  </mc:AlternateContent>
  <xr:revisionPtr revIDLastSave="0" documentId="13_ncr:1_{978DAE58-DC9C-4CD2-8596-ECC77C418322}" xr6:coauthVersionLast="45" xr6:coauthVersionMax="45" xr10:uidLastSave="{00000000-0000-0000-0000-000000000000}"/>
  <bookViews>
    <workbookView xWindow="-108" yWindow="-108" windowWidth="23256" windowHeight="12576" activeTab="1" xr2:uid="{141A0AFA-2721-43EA-B1F8-8E4BE1CE2C8C}"/>
  </bookViews>
  <sheets>
    <sheet name="1회차" sheetId="1" r:id="rId1"/>
    <sheet name="2회차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3" l="1"/>
  <c r="C13" i="3"/>
  <c r="G4" i="3"/>
  <c r="F4" i="3"/>
  <c r="E4" i="3"/>
  <c r="B3" i="3"/>
  <c r="B13" i="3" s="1"/>
  <c r="C1" i="3"/>
  <c r="C35" i="1"/>
  <c r="B35" i="1"/>
  <c r="B38" i="1"/>
  <c r="B37" i="1"/>
  <c r="B36" i="1"/>
  <c r="B33" i="1"/>
  <c r="B32" i="1"/>
  <c r="D35" i="1" s="1"/>
  <c r="B3" i="1"/>
  <c r="B13" i="1" s="1"/>
  <c r="C13" i="1"/>
  <c r="F4" i="1"/>
  <c r="G4" i="1"/>
  <c r="E4" i="1"/>
  <c r="C1" i="1"/>
  <c r="B6" i="3" l="1"/>
  <c r="B7" i="3" s="1"/>
  <c r="B20" i="3"/>
  <c r="C30" i="3"/>
  <c r="B22" i="3"/>
  <c r="B14" i="3"/>
  <c r="B21" i="3"/>
  <c r="B27" i="3"/>
  <c r="B19" i="3"/>
  <c r="B26" i="3"/>
  <c r="B18" i="3"/>
  <c r="B25" i="3"/>
  <c r="B17" i="3"/>
  <c r="B24" i="3"/>
  <c r="B16" i="3"/>
  <c r="B23" i="3"/>
  <c r="B15" i="3"/>
  <c r="B30" i="3"/>
  <c r="B8" i="3"/>
  <c r="B4" i="3"/>
  <c r="B10" i="3"/>
  <c r="B11" i="3"/>
  <c r="B12" i="3"/>
  <c r="B26" i="1"/>
  <c r="B25" i="1"/>
  <c r="B17" i="1"/>
  <c r="B24" i="1"/>
  <c r="B16" i="1"/>
  <c r="B14" i="1"/>
  <c r="C30" i="1"/>
  <c r="B21" i="1"/>
  <c r="B15" i="1"/>
  <c r="B20" i="1"/>
  <c r="B27" i="1"/>
  <c r="B19" i="1"/>
  <c r="B18" i="1"/>
  <c r="B30" i="1"/>
  <c r="B23" i="1"/>
  <c r="B22" i="1"/>
  <c r="B12" i="1"/>
  <c r="B10" i="1"/>
  <c r="B4" i="1"/>
  <c r="B6" i="1"/>
  <c r="B8" i="1"/>
  <c r="B11" i="1"/>
  <c r="B32" i="3" l="1"/>
  <c r="D35" i="3" s="1"/>
  <c r="B38" i="3"/>
  <c r="B36" i="3"/>
  <c r="B29" i="3"/>
  <c r="B5" i="3"/>
  <c r="B37" i="3"/>
  <c r="B31" i="3"/>
  <c r="B9" i="3"/>
  <c r="B33" i="3"/>
  <c r="B9" i="1"/>
  <c r="B7" i="1"/>
  <c r="B31" i="1"/>
  <c r="B29" i="1"/>
  <c r="B5" i="1"/>
  <c r="B35" i="3" l="1"/>
</calcChain>
</file>

<file path=xl/sharedStrings.xml><?xml version="1.0" encoding="utf-8"?>
<sst xmlns="http://schemas.openxmlformats.org/spreadsheetml/2006/main" count="142" uniqueCount="69">
  <si>
    <t>1등 당첨금</t>
    <phoneticPr fontId="1" type="noConversion"/>
  </si>
  <si>
    <t>총금액</t>
    <phoneticPr fontId="1" type="noConversion"/>
  </si>
  <si>
    <t>수식</t>
    <phoneticPr fontId="1" type="noConversion"/>
  </si>
  <si>
    <t>결과값</t>
    <phoneticPr fontId="1" type="noConversion"/>
  </si>
  <si>
    <t>2등 당첨금</t>
    <phoneticPr fontId="1" type="noConversion"/>
  </si>
  <si>
    <t>NOTWINNING</t>
    <phoneticPr fontId="1" type="noConversion"/>
  </si>
  <si>
    <t>Maintenance</t>
    <phoneticPr fontId="1" type="noConversion"/>
  </si>
  <si>
    <t>ginistore+participation+lamp</t>
    <phoneticPr fontId="1" type="noConversion"/>
  </si>
  <si>
    <t>1-1ref</t>
    <phoneticPr fontId="1" type="noConversion"/>
  </si>
  <si>
    <t>1-2ref</t>
    <phoneticPr fontId="1" type="noConversion"/>
  </si>
  <si>
    <t>1-3ref</t>
  </si>
  <si>
    <t>1-4ref</t>
  </si>
  <si>
    <t>1-5ref</t>
  </si>
  <si>
    <t>1-6ref</t>
  </si>
  <si>
    <t>1-7ref</t>
  </si>
  <si>
    <t>1-8ref</t>
  </si>
  <si>
    <t>1-9ref</t>
  </si>
  <si>
    <t>1-10ref</t>
  </si>
  <si>
    <t>1-11ref</t>
  </si>
  <si>
    <t>1-12ref</t>
  </si>
  <si>
    <t>1-13ref</t>
  </si>
  <si>
    <t>1팀</t>
  </si>
  <si>
    <t>2팀</t>
    <phoneticPr fontId="1" type="noConversion"/>
  </si>
  <si>
    <t>3팀</t>
    <phoneticPr fontId="1" type="noConversion"/>
  </si>
  <si>
    <t>4팀</t>
    <phoneticPr fontId="1" type="noConversion"/>
  </si>
  <si>
    <t>5팀</t>
    <phoneticPr fontId="1" type="noConversion"/>
  </si>
  <si>
    <t>6팀</t>
    <phoneticPr fontId="1" type="noConversion"/>
  </si>
  <si>
    <t>7팀</t>
    <phoneticPr fontId="1" type="noConversion"/>
  </si>
  <si>
    <t>8팀</t>
    <phoneticPr fontId="1" type="noConversion"/>
  </si>
  <si>
    <t>9팀</t>
    <phoneticPr fontId="1" type="noConversion"/>
  </si>
  <si>
    <t>10팀</t>
    <phoneticPr fontId="1" type="noConversion"/>
  </si>
  <si>
    <t>11팀</t>
  </si>
  <si>
    <t>12팀</t>
  </si>
  <si>
    <t>13팀</t>
  </si>
  <si>
    <t>14팀</t>
  </si>
  <si>
    <t>총금액 검산</t>
    <phoneticPr fontId="1" type="noConversion"/>
  </si>
  <si>
    <t>3등 당첨금</t>
    <phoneticPr fontId="1" type="noConversion"/>
  </si>
  <si>
    <t>SALESAMOUNT(withdraw전)</t>
    <phoneticPr fontId="1" type="noConversion"/>
  </si>
  <si>
    <t>1-14ref</t>
    <phoneticPr fontId="1" type="noConversion"/>
  </si>
  <si>
    <t>1등 실수령</t>
    <phoneticPr fontId="1" type="noConversion"/>
  </si>
  <si>
    <t>1등</t>
    <phoneticPr fontId="1" type="noConversion"/>
  </si>
  <si>
    <t>2등</t>
    <phoneticPr fontId="1" type="noConversion"/>
  </si>
  <si>
    <t>3등</t>
    <phoneticPr fontId="1" type="noConversion"/>
  </si>
  <si>
    <t>2등 실수령</t>
    <phoneticPr fontId="1" type="noConversion"/>
  </si>
  <si>
    <t>3등 실수령</t>
    <phoneticPr fontId="1" type="noConversion"/>
  </si>
  <si>
    <t>당첨자 수(명)</t>
    <phoneticPr fontId="1" type="noConversion"/>
  </si>
  <si>
    <t>레퍼럴 비율(%/전체 2500)</t>
    <phoneticPr fontId="1" type="noConversion"/>
  </si>
  <si>
    <t>1등 미수령액</t>
    <phoneticPr fontId="1" type="noConversion"/>
  </si>
  <si>
    <t>2등 미수령액</t>
    <phoneticPr fontId="1" type="noConversion"/>
  </si>
  <si>
    <t>3등 미수령액</t>
    <phoneticPr fontId="1" type="noConversion"/>
  </si>
  <si>
    <t>SALESAMOUNT(withdraw후)</t>
    <phoneticPr fontId="1" type="noConversion"/>
  </si>
  <si>
    <t>레퍼럴 보상은 없을 수 있음</t>
    <phoneticPr fontId="1" type="noConversion"/>
  </si>
  <si>
    <t>1등 referal 총합</t>
    <phoneticPr fontId="1" type="noConversion"/>
  </si>
  <si>
    <t>자동계산</t>
    <phoneticPr fontId="1" type="noConversion"/>
  </si>
  <si>
    <t>총 티켓 수</t>
    <phoneticPr fontId="1" type="noConversion"/>
  </si>
  <si>
    <t>바뀌는 부분</t>
    <phoneticPr fontId="1" type="noConversion"/>
  </si>
  <si>
    <t>입력하여 값 비교</t>
    <phoneticPr fontId="1" type="noConversion"/>
  </si>
  <si>
    <t>여기는 레퍼럴단계에 따라 조정</t>
    <phoneticPr fontId="1" type="noConversion"/>
  </si>
  <si>
    <t>Donation</t>
    <phoneticPr fontId="1" type="noConversion"/>
  </si>
  <si>
    <t>DonatedMoney</t>
    <phoneticPr fontId="1" type="noConversion"/>
  </si>
  <si>
    <t>2등 모금액</t>
    <phoneticPr fontId="1" type="noConversion"/>
  </si>
  <si>
    <t>1등 모금액</t>
    <phoneticPr fontId="1" type="noConversion"/>
  </si>
  <si>
    <t>3등 모금액</t>
    <phoneticPr fontId="1" type="noConversion"/>
  </si>
  <si>
    <t>기부비율(0.1=10%)</t>
    <phoneticPr fontId="1" type="noConversion"/>
  </si>
  <si>
    <t>이월금액</t>
    <phoneticPr fontId="1" type="noConversion"/>
  </si>
  <si>
    <t xml:space="preserve">이슈 1 : 기부 투표에서 1등 당첨자가 1명이면서 3등 당첨자가 없을시 1등 당첨자가 3등 당첨자로 </t>
    <phoneticPr fontId="1" type="noConversion"/>
  </si>
  <si>
    <t>이슈 2 : 표를 1개도 못받을시 순위권으로 계산</t>
    <phoneticPr fontId="1" type="noConversion"/>
  </si>
  <si>
    <t>이슈 3 : 인출을 모두 못하고 이월 금액이 있는 상황이 있을시 기부금이 그 당시의 회차에 없음</t>
    <phoneticPr fontId="1" type="noConversion"/>
  </si>
  <si>
    <t>이슈 2 : 표를 1개도 못받을시 순위권으로 계산(제외) - 득표한 기부단체 수가 3개 이하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</si>
</sst>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B142-CCE1-4D91-B42D-1190C418B6C9}">
  <dimension ref="A1:R42"/>
  <sheetViews>
    <sheetView topLeftCell="A19" zoomScale="79" workbookViewId="0">
      <selection activeCell="F42" sqref="F42"/>
    </sheetView>
  </sheetViews>
  <sheetFormatPr defaultRowHeight="17.399999999999999" x14ac:dyDescent="0.4"/>
  <cols>
    <col min="1" max="1" width="26.8984375" customWidth="1"/>
    <col min="2" max="2" width="21.3984375" customWidth="1"/>
    <col min="3" max="3" width="22.3984375" customWidth="1"/>
    <col min="4" max="4" width="25.796875" customWidth="1"/>
    <col min="5" max="5" width="12.19921875" customWidth="1"/>
  </cols>
  <sheetData>
    <row r="1" spans="1:18" x14ac:dyDescent="0.4">
      <c r="C1">
        <f>1*0.3*0.25</f>
        <v>7.4999999999999997E-2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4">
      <c r="B2" t="s">
        <v>2</v>
      </c>
      <c r="C2" t="s">
        <v>3</v>
      </c>
      <c r="D2" t="s">
        <v>46</v>
      </c>
      <c r="E2" s="3">
        <v>500</v>
      </c>
      <c r="F2" s="3">
        <v>500</v>
      </c>
      <c r="G2" s="3">
        <v>500</v>
      </c>
      <c r="H2" s="3">
        <v>200</v>
      </c>
      <c r="I2" s="3">
        <v>200</v>
      </c>
      <c r="J2" s="3">
        <v>200</v>
      </c>
      <c r="K2" s="3">
        <v>200</v>
      </c>
      <c r="L2" s="3">
        <v>100</v>
      </c>
      <c r="M2" s="3">
        <v>100</v>
      </c>
      <c r="N2" s="3"/>
      <c r="O2" s="3"/>
      <c r="P2" s="3"/>
      <c r="Q2" s="3"/>
      <c r="R2" s="3"/>
    </row>
    <row r="3" spans="1:18" x14ac:dyDescent="0.4">
      <c r="A3" t="s">
        <v>1</v>
      </c>
      <c r="B3" s="2">
        <f>E8*(10^18)</f>
        <v>2.1E+21</v>
      </c>
      <c r="C3" s="4"/>
      <c r="E3" t="s">
        <v>40</v>
      </c>
      <c r="F3" t="s">
        <v>41</v>
      </c>
      <c r="G3" t="s">
        <v>42</v>
      </c>
    </row>
    <row r="4" spans="1:18" x14ac:dyDescent="0.4">
      <c r="A4" t="s">
        <v>0</v>
      </c>
      <c r="B4" s="2">
        <f>B3*0.3</f>
        <v>6.3E+20</v>
      </c>
      <c r="C4" s="4">
        <v>6.3E+20</v>
      </c>
      <c r="D4" t="s">
        <v>63</v>
      </c>
      <c r="E4" s="3">
        <f>(1000/10000)</f>
        <v>0.1</v>
      </c>
      <c r="F4" s="3">
        <f t="shared" ref="F4:G4" si="0">(1000/10000)</f>
        <v>0.1</v>
      </c>
      <c r="G4" s="3">
        <f t="shared" si="0"/>
        <v>0.1</v>
      </c>
    </row>
    <row r="5" spans="1:18" x14ac:dyDescent="0.4">
      <c r="A5" t="s">
        <v>39</v>
      </c>
      <c r="B5" s="2">
        <f>(B4*(1-E4))/E6</f>
        <v>5.67E+20</v>
      </c>
      <c r="C5" s="5">
        <v>5.67E+20</v>
      </c>
      <c r="E5" t="s">
        <v>40</v>
      </c>
      <c r="F5" t="s">
        <v>41</v>
      </c>
      <c r="G5" t="s">
        <v>42</v>
      </c>
    </row>
    <row r="6" spans="1:18" x14ac:dyDescent="0.4">
      <c r="A6" t="s">
        <v>4</v>
      </c>
      <c r="B6" s="2">
        <f>B3*0.07</f>
        <v>1.4700000000000002E+20</v>
      </c>
      <c r="C6" s="4">
        <v>1.47E+20</v>
      </c>
      <c r="D6" t="s">
        <v>45</v>
      </c>
      <c r="E6" s="3">
        <v>1</v>
      </c>
      <c r="F6" s="3">
        <v>6</v>
      </c>
      <c r="G6" s="3">
        <v>78</v>
      </c>
    </row>
    <row r="7" spans="1:18" x14ac:dyDescent="0.4">
      <c r="A7" t="s">
        <v>43</v>
      </c>
      <c r="B7" s="2">
        <f>(B6*(1-F4))/F6</f>
        <v>2.2050000000000004E+19</v>
      </c>
      <c r="C7" s="4">
        <v>2.205E+19</v>
      </c>
    </row>
    <row r="8" spans="1:18" x14ac:dyDescent="0.4">
      <c r="A8" t="s">
        <v>36</v>
      </c>
      <c r="B8" s="2">
        <f>B3*0.035</f>
        <v>7.3500000000000008E+19</v>
      </c>
      <c r="C8" s="4">
        <v>7.35E+19</v>
      </c>
      <c r="D8" t="s">
        <v>54</v>
      </c>
      <c r="E8" s="3">
        <v>2100</v>
      </c>
    </row>
    <row r="9" spans="1:18" x14ac:dyDescent="0.4">
      <c r="A9" t="s">
        <v>44</v>
      </c>
      <c r="B9" s="2">
        <f>(B8*(1-G4))/G6</f>
        <v>8.4807692307692314E+17</v>
      </c>
      <c r="C9" s="5">
        <v>8.4807692307692301E+17</v>
      </c>
    </row>
    <row r="10" spans="1:18" x14ac:dyDescent="0.4">
      <c r="A10" t="s">
        <v>5</v>
      </c>
      <c r="B10" s="2">
        <f>B3*0.02</f>
        <v>4.2E+19</v>
      </c>
      <c r="C10" s="4">
        <v>4.2E+19</v>
      </c>
    </row>
    <row r="11" spans="1:18" x14ac:dyDescent="0.4">
      <c r="A11" t="s">
        <v>6</v>
      </c>
      <c r="B11" s="2">
        <f>B3*0.08</f>
        <v>1.68E+20</v>
      </c>
      <c r="C11" s="4">
        <v>1.68E+20</v>
      </c>
      <c r="F11" s="2"/>
      <c r="G11" t="s">
        <v>53</v>
      </c>
    </row>
    <row r="12" spans="1:18" x14ac:dyDescent="0.4">
      <c r="A12" t="s">
        <v>7</v>
      </c>
      <c r="B12" s="2">
        <f>B3*(0.13)+B3*(0.19)+B3*(0.1)</f>
        <v>8.82E+20</v>
      </c>
      <c r="C12" s="4">
        <v>8.82E+20</v>
      </c>
      <c r="F12" s="3"/>
      <c r="G12" t="s">
        <v>55</v>
      </c>
    </row>
    <row r="13" spans="1:18" x14ac:dyDescent="0.4">
      <c r="A13" t="s">
        <v>52</v>
      </c>
      <c r="B13" s="2">
        <f>B3*0.075</f>
        <v>1.575E+20</v>
      </c>
      <c r="C13" s="2">
        <f>SUM(C14:C21)</f>
        <v>1.512E+20</v>
      </c>
      <c r="D13" t="s">
        <v>51</v>
      </c>
      <c r="F13" s="4"/>
      <c r="G13" t="s">
        <v>56</v>
      </c>
    </row>
    <row r="14" spans="1:18" x14ac:dyDescent="0.4">
      <c r="A14" t="s">
        <v>8</v>
      </c>
      <c r="B14" s="2">
        <f>$B$13*(E$2/2500)</f>
        <v>3.15E+19</v>
      </c>
      <c r="C14" s="4">
        <v>3.15E+19</v>
      </c>
    </row>
    <row r="15" spans="1:18" x14ac:dyDescent="0.4">
      <c r="A15" t="s">
        <v>9</v>
      </c>
      <c r="B15" s="2">
        <f>$B$13*(F$2/2500)</f>
        <v>3.15E+19</v>
      </c>
      <c r="C15" s="4">
        <v>3.15E+19</v>
      </c>
    </row>
    <row r="16" spans="1:18" x14ac:dyDescent="0.4">
      <c r="A16" t="s">
        <v>10</v>
      </c>
      <c r="B16" s="2">
        <f>$B$13*(G$2/2500)</f>
        <v>3.15E+19</v>
      </c>
      <c r="C16" s="4">
        <v>3.15E+19</v>
      </c>
    </row>
    <row r="17" spans="1:12" x14ac:dyDescent="0.4">
      <c r="A17" t="s">
        <v>11</v>
      </c>
      <c r="B17" s="2">
        <f>$B$13*(H$2/2500)</f>
        <v>1.26E+19</v>
      </c>
      <c r="C17" s="4">
        <v>1.26E+19</v>
      </c>
    </row>
    <row r="18" spans="1:12" x14ac:dyDescent="0.4">
      <c r="A18" t="s">
        <v>12</v>
      </c>
      <c r="B18" s="2">
        <f>$B$13*(I$2/2500)</f>
        <v>1.26E+19</v>
      </c>
      <c r="C18" s="4">
        <v>1.26E+19</v>
      </c>
    </row>
    <row r="19" spans="1:12" x14ac:dyDescent="0.4">
      <c r="A19" t="s">
        <v>13</v>
      </c>
      <c r="B19" s="2">
        <f>$B$13*(J$2/2500)</f>
        <v>1.26E+19</v>
      </c>
      <c r="C19" s="4">
        <v>1.26E+19</v>
      </c>
    </row>
    <row r="20" spans="1:12" x14ac:dyDescent="0.4">
      <c r="A20" t="s">
        <v>14</v>
      </c>
      <c r="B20" s="2">
        <f>$B$13*(K$2/2500)</f>
        <v>1.26E+19</v>
      </c>
      <c r="C20" s="4">
        <v>1.26E+19</v>
      </c>
    </row>
    <row r="21" spans="1:12" x14ac:dyDescent="0.4">
      <c r="A21" t="s">
        <v>15</v>
      </c>
      <c r="B21" s="2">
        <f>$B$13*(L$2/2500)</f>
        <v>6.3E+18</v>
      </c>
      <c r="C21" s="4">
        <v>6.3E+18</v>
      </c>
    </row>
    <row r="22" spans="1:12" x14ac:dyDescent="0.4">
      <c r="A22" t="s">
        <v>16</v>
      </c>
      <c r="B22" s="2">
        <f>$B$13*(M$2/2500)</f>
        <v>6.3E+18</v>
      </c>
      <c r="C22" s="4">
        <v>0</v>
      </c>
    </row>
    <row r="23" spans="1:12" x14ac:dyDescent="0.4">
      <c r="A23" t="s">
        <v>17</v>
      </c>
      <c r="B23" s="2">
        <f>$B$13*(N$2/2500)</f>
        <v>0</v>
      </c>
      <c r="C23" s="4"/>
    </row>
    <row r="24" spans="1:12" x14ac:dyDescent="0.4">
      <c r="A24" t="s">
        <v>18</v>
      </c>
      <c r="B24" s="2">
        <f>$B$13*(O$2/2500)</f>
        <v>0</v>
      </c>
      <c r="C24" s="4"/>
    </row>
    <row r="25" spans="1:12" x14ac:dyDescent="0.4">
      <c r="A25" t="s">
        <v>19</v>
      </c>
      <c r="B25" s="2">
        <f>$B$13*(P$2/2500)</f>
        <v>0</v>
      </c>
      <c r="C25" s="4"/>
    </row>
    <row r="26" spans="1:12" x14ac:dyDescent="0.4">
      <c r="A26" t="s">
        <v>20</v>
      </c>
      <c r="B26" s="2">
        <f>$B$13*(Q$2/2500)</f>
        <v>0</v>
      </c>
      <c r="C26" s="4"/>
    </row>
    <row r="27" spans="1:12" x14ac:dyDescent="0.4">
      <c r="A27" t="s">
        <v>38</v>
      </c>
      <c r="B27" s="2">
        <f>$B$13*(R$2/2500)</f>
        <v>0</v>
      </c>
      <c r="C27" s="4"/>
    </row>
    <row r="28" spans="1:12" x14ac:dyDescent="0.4">
      <c r="A28" t="s">
        <v>35</v>
      </c>
      <c r="B28" s="2"/>
      <c r="C28" s="4"/>
      <c r="L28">
        <v>2500000</v>
      </c>
    </row>
    <row r="29" spans="1:12" x14ac:dyDescent="0.4">
      <c r="A29" t="s">
        <v>37</v>
      </c>
      <c r="B29" s="2">
        <f>(B4+B6+B8)-B22</f>
        <v>8.442E+20</v>
      </c>
      <c r="C29" s="4"/>
      <c r="D29" t="s">
        <v>57</v>
      </c>
    </row>
    <row r="30" spans="1:12" x14ac:dyDescent="0.4">
      <c r="A30" t="s">
        <v>50</v>
      </c>
      <c r="B30" s="2">
        <f>B13-C13</f>
        <v>6.3E+18</v>
      </c>
      <c r="C30" s="4">
        <f>B13-C13</f>
        <v>6.3E+18</v>
      </c>
    </row>
    <row r="31" spans="1:12" x14ac:dyDescent="0.4">
      <c r="A31" t="s">
        <v>47</v>
      </c>
      <c r="B31" s="2">
        <f>(B4*E6)-(B4*(1/E6))</f>
        <v>0</v>
      </c>
      <c r="C31" s="4">
        <v>0</v>
      </c>
    </row>
    <row r="32" spans="1:12" x14ac:dyDescent="0.4">
      <c r="A32" t="s">
        <v>48</v>
      </c>
      <c r="B32" s="2">
        <f>B6*(F6-1/F6)</f>
        <v>8.575E+20</v>
      </c>
      <c r="C32" s="4"/>
    </row>
    <row r="33" spans="1:6" x14ac:dyDescent="0.4">
      <c r="A33" t="s">
        <v>49</v>
      </c>
      <c r="B33" s="2">
        <f>B8*(G6-1/G6)</f>
        <v>5.732057692307693E+21</v>
      </c>
      <c r="C33" s="4"/>
      <c r="D33" s="1"/>
    </row>
    <row r="34" spans="1:6" x14ac:dyDescent="0.4">
      <c r="A34" t="s">
        <v>58</v>
      </c>
      <c r="D34" s="1">
        <v>2.01357692307692E+20</v>
      </c>
    </row>
    <row r="35" spans="1:6" x14ac:dyDescent="0.4">
      <c r="A35" t="s">
        <v>59</v>
      </c>
      <c r="B35" s="2">
        <f>SUM(B36:B38)</f>
        <v>8.505E+19</v>
      </c>
      <c r="C35" s="4">
        <f>SUM(C36:C38)</f>
        <v>7.8653076923076805E+19</v>
      </c>
      <c r="D35">
        <f>B32+B34</f>
        <v>8.575E+20</v>
      </c>
    </row>
    <row r="36" spans="1:6" x14ac:dyDescent="0.4">
      <c r="A36" t="s">
        <v>61</v>
      </c>
      <c r="B36" s="2">
        <f>(($B$4*$E$4)+($B$6*$F$4)+($B$8*$G$4))*0.5</f>
        <v>4.2525E+19</v>
      </c>
      <c r="C36" s="5">
        <v>4.5880961538461499E+19</v>
      </c>
    </row>
    <row r="37" spans="1:6" x14ac:dyDescent="0.4">
      <c r="A37" t="s">
        <v>60</v>
      </c>
      <c r="B37" s="2">
        <f>(($B$4*$E$4)+($B$6*$F$4)+($B$8*$G$4))*0.3</f>
        <v>2.5515E+19</v>
      </c>
      <c r="C37" s="5">
        <v>1.9663269230769201E+19</v>
      </c>
    </row>
    <row r="38" spans="1:6" x14ac:dyDescent="0.4">
      <c r="A38" t="s">
        <v>62</v>
      </c>
      <c r="B38" s="2">
        <f>(($B$4*$E$4)+($B$6*$F$4)+($B$8*$G$4))*0.2</f>
        <v>1.701E+19</v>
      </c>
      <c r="C38" s="5">
        <v>1.31088461538461E+19</v>
      </c>
    </row>
    <row r="39" spans="1:6" x14ac:dyDescent="0.4">
      <c r="A39" t="s">
        <v>64</v>
      </c>
    </row>
    <row r="40" spans="1:6" x14ac:dyDescent="0.4">
      <c r="F40" t="s">
        <v>65</v>
      </c>
    </row>
    <row r="41" spans="1:6" x14ac:dyDescent="0.4">
      <c r="F41" t="s">
        <v>68</v>
      </c>
    </row>
    <row r="42" spans="1:6" x14ac:dyDescent="0.4">
      <c r="F42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DFE5-78DD-45F8-8C54-5BA73DD6FBA6}">
  <dimension ref="A1:R42"/>
  <sheetViews>
    <sheetView tabSelected="1" topLeftCell="A2" zoomScale="79" workbookViewId="0">
      <selection activeCell="D17" sqref="D17"/>
    </sheetView>
  </sheetViews>
  <sheetFormatPr defaultRowHeight="17.399999999999999" x14ac:dyDescent="0.4"/>
  <cols>
    <col min="1" max="1" width="26.8984375" customWidth="1"/>
    <col min="2" max="2" width="21.3984375" customWidth="1"/>
    <col min="3" max="3" width="22.3984375" customWidth="1"/>
    <col min="4" max="4" width="25.796875" customWidth="1"/>
    <col min="5" max="5" width="12.19921875" customWidth="1"/>
  </cols>
  <sheetData>
    <row r="1" spans="1:18" x14ac:dyDescent="0.4">
      <c r="C1">
        <f>1*0.3*0.25</f>
        <v>7.4999999999999997E-2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4">
      <c r="B2" t="s">
        <v>2</v>
      </c>
      <c r="C2" t="s">
        <v>3</v>
      </c>
      <c r="D2" t="s">
        <v>46</v>
      </c>
      <c r="E2" s="3">
        <v>500</v>
      </c>
      <c r="F2" s="3">
        <v>500</v>
      </c>
      <c r="G2" s="3">
        <v>500</v>
      </c>
      <c r="H2" s="3">
        <v>200</v>
      </c>
      <c r="I2" s="3">
        <v>200</v>
      </c>
      <c r="J2" s="3">
        <v>200</v>
      </c>
      <c r="K2" s="3">
        <v>200</v>
      </c>
      <c r="L2" s="3">
        <v>100</v>
      </c>
      <c r="M2" s="3">
        <v>100</v>
      </c>
      <c r="N2" s="3"/>
      <c r="O2" s="3"/>
      <c r="P2" s="3"/>
      <c r="Q2" s="3"/>
      <c r="R2" s="3"/>
    </row>
    <row r="3" spans="1:18" x14ac:dyDescent="0.4">
      <c r="A3" t="s">
        <v>1</v>
      </c>
      <c r="B3" s="2">
        <f>E8*(10^18)</f>
        <v>1E+20</v>
      </c>
      <c r="C3" s="4"/>
      <c r="E3" t="s">
        <v>40</v>
      </c>
      <c r="F3" t="s">
        <v>41</v>
      </c>
      <c r="G3" t="s">
        <v>42</v>
      </c>
    </row>
    <row r="4" spans="1:18" x14ac:dyDescent="0.4">
      <c r="A4" t="s">
        <v>0</v>
      </c>
      <c r="B4" s="2">
        <f>B3*0.3</f>
        <v>3E+19</v>
      </c>
      <c r="C4" s="4">
        <v>3.189E+19</v>
      </c>
      <c r="D4" t="s">
        <v>63</v>
      </c>
      <c r="E4" s="3">
        <f>(1000/10000)</f>
        <v>0.1</v>
      </c>
      <c r="F4" s="3">
        <f t="shared" ref="F4:G4" si="0">(1000/10000)</f>
        <v>0.1</v>
      </c>
      <c r="G4" s="3">
        <f t="shared" si="0"/>
        <v>0.1</v>
      </c>
    </row>
    <row r="5" spans="1:18" x14ac:dyDescent="0.4">
      <c r="A5" t="s">
        <v>39</v>
      </c>
      <c r="B5" s="2">
        <f>(B4*(1-E4))/E6</f>
        <v>2.7E+19</v>
      </c>
      <c r="C5" s="5">
        <v>5.67E+20</v>
      </c>
      <c r="E5" t="s">
        <v>40</v>
      </c>
      <c r="F5" t="s">
        <v>41</v>
      </c>
      <c r="G5" t="s">
        <v>42</v>
      </c>
    </row>
    <row r="6" spans="1:18" x14ac:dyDescent="0.4">
      <c r="A6" t="s">
        <v>4</v>
      </c>
      <c r="B6" s="2">
        <f>B3*0.07</f>
        <v>7.000000000000001E+18</v>
      </c>
      <c r="C6" s="4">
        <v>7.441E+18</v>
      </c>
      <c r="D6" t="s">
        <v>45</v>
      </c>
      <c r="E6" s="3">
        <v>1</v>
      </c>
      <c r="F6" s="3">
        <v>2</v>
      </c>
      <c r="G6" s="3">
        <v>5</v>
      </c>
    </row>
    <row r="7" spans="1:18" x14ac:dyDescent="0.4">
      <c r="A7" t="s">
        <v>43</v>
      </c>
      <c r="B7" s="2">
        <f>(B6*(1-F4))/F6</f>
        <v>3.1500000000000005E+18</v>
      </c>
      <c r="C7" s="4">
        <v>2.205E+19</v>
      </c>
    </row>
    <row r="8" spans="1:18" x14ac:dyDescent="0.4">
      <c r="A8" t="s">
        <v>36</v>
      </c>
      <c r="B8" s="2">
        <f>B3*0.035</f>
        <v>3.5000000000000005E+18</v>
      </c>
      <c r="C8" s="4">
        <v>3.7205E+18</v>
      </c>
      <c r="D8" t="s">
        <v>54</v>
      </c>
      <c r="E8" s="3">
        <v>100</v>
      </c>
    </row>
    <row r="9" spans="1:18" x14ac:dyDescent="0.4">
      <c r="A9" t="s">
        <v>44</v>
      </c>
      <c r="B9" s="2">
        <f>(B8*(1-G4))/G6</f>
        <v>6.3000000000000013E+17</v>
      </c>
      <c r="C9" s="5">
        <v>8.4807692307692301E+17</v>
      </c>
    </row>
    <row r="10" spans="1:18" x14ac:dyDescent="0.4">
      <c r="A10" t="s">
        <v>5</v>
      </c>
      <c r="B10" s="2">
        <f>B3*0.02</f>
        <v>2E+18</v>
      </c>
      <c r="C10" s="4">
        <v>4.2E+19</v>
      </c>
    </row>
    <row r="11" spans="1:18" x14ac:dyDescent="0.4">
      <c r="A11" t="s">
        <v>6</v>
      </c>
      <c r="B11" s="2">
        <f>B3*0.08</f>
        <v>8E+18</v>
      </c>
      <c r="C11" s="4">
        <v>1.68E+20</v>
      </c>
      <c r="F11" s="2"/>
      <c r="G11" t="s">
        <v>53</v>
      </c>
    </row>
    <row r="12" spans="1:18" x14ac:dyDescent="0.4">
      <c r="A12" t="s">
        <v>7</v>
      </c>
      <c r="B12" s="2">
        <f>B3*(0.13)+B3*(0.19)+B3*(0.1)</f>
        <v>4.2E+19</v>
      </c>
      <c r="C12" s="4">
        <v>8.82E+20</v>
      </c>
      <c r="F12" s="3"/>
      <c r="G12" t="s">
        <v>55</v>
      </c>
    </row>
    <row r="13" spans="1:18" x14ac:dyDescent="0.4">
      <c r="A13" t="s">
        <v>52</v>
      </c>
      <c r="B13" s="2">
        <f>B3*0.075</f>
        <v>7.5E+18</v>
      </c>
      <c r="C13" s="2">
        <f>SUM(C14:C21)</f>
        <v>1.512E+20</v>
      </c>
      <c r="D13" t="s">
        <v>51</v>
      </c>
      <c r="F13" s="4"/>
      <c r="G13" t="s">
        <v>56</v>
      </c>
    </row>
    <row r="14" spans="1:18" x14ac:dyDescent="0.4">
      <c r="A14" t="s">
        <v>8</v>
      </c>
      <c r="B14" s="2">
        <f>$B$13*(E$2/2500)</f>
        <v>1.5E+18</v>
      </c>
      <c r="C14" s="4">
        <v>3.15E+19</v>
      </c>
    </row>
    <row r="15" spans="1:18" x14ac:dyDescent="0.4">
      <c r="A15" t="s">
        <v>9</v>
      </c>
      <c r="B15" s="2">
        <f>$B$13*(F$2/2500)</f>
        <v>1.5E+18</v>
      </c>
      <c r="C15" s="4">
        <v>3.15E+19</v>
      </c>
    </row>
    <row r="16" spans="1:18" x14ac:dyDescent="0.4">
      <c r="A16" t="s">
        <v>10</v>
      </c>
      <c r="B16" s="2">
        <f>$B$13*(G$2/2500)</f>
        <v>1.5E+18</v>
      </c>
      <c r="C16" s="4">
        <v>3.15E+19</v>
      </c>
    </row>
    <row r="17" spans="1:12" x14ac:dyDescent="0.4">
      <c r="A17" t="s">
        <v>11</v>
      </c>
      <c r="B17" s="2">
        <f>$B$13*(H$2/2500)</f>
        <v>6E+17</v>
      </c>
      <c r="C17" s="4">
        <v>1.26E+19</v>
      </c>
    </row>
    <row r="18" spans="1:12" x14ac:dyDescent="0.4">
      <c r="A18" t="s">
        <v>12</v>
      </c>
      <c r="B18" s="2">
        <f>$B$13*(I$2/2500)</f>
        <v>6E+17</v>
      </c>
      <c r="C18" s="4">
        <v>1.26E+19</v>
      </c>
    </row>
    <row r="19" spans="1:12" x14ac:dyDescent="0.4">
      <c r="A19" t="s">
        <v>13</v>
      </c>
      <c r="B19" s="2">
        <f>$B$13*(J$2/2500)</f>
        <v>6E+17</v>
      </c>
      <c r="C19" s="4">
        <v>1.26E+19</v>
      </c>
    </row>
    <row r="20" spans="1:12" x14ac:dyDescent="0.4">
      <c r="A20" t="s">
        <v>14</v>
      </c>
      <c r="B20" s="2">
        <f>$B$13*(K$2/2500)</f>
        <v>6E+17</v>
      </c>
      <c r="C20" s="4">
        <v>1.26E+19</v>
      </c>
    </row>
    <row r="21" spans="1:12" x14ac:dyDescent="0.4">
      <c r="A21" t="s">
        <v>15</v>
      </c>
      <c r="B21" s="2">
        <f>$B$13*(L$2/2500)</f>
        <v>3E+17</v>
      </c>
      <c r="C21" s="4">
        <v>6.3E+18</v>
      </c>
    </row>
    <row r="22" spans="1:12" x14ac:dyDescent="0.4">
      <c r="A22" t="s">
        <v>16</v>
      </c>
      <c r="B22" s="2">
        <f>$B$13*(M$2/2500)</f>
        <v>3E+17</v>
      </c>
      <c r="C22" s="4">
        <v>0</v>
      </c>
    </row>
    <row r="23" spans="1:12" x14ac:dyDescent="0.4">
      <c r="A23" t="s">
        <v>17</v>
      </c>
      <c r="B23" s="2">
        <f>$B$13*(N$2/2500)</f>
        <v>0</v>
      </c>
      <c r="C23" s="4"/>
    </row>
    <row r="24" spans="1:12" x14ac:dyDescent="0.4">
      <c r="A24" t="s">
        <v>18</v>
      </c>
      <c r="B24" s="2">
        <f>$B$13*(O$2/2500)</f>
        <v>0</v>
      </c>
      <c r="C24" s="4"/>
    </row>
    <row r="25" spans="1:12" x14ac:dyDescent="0.4">
      <c r="A25" t="s">
        <v>19</v>
      </c>
      <c r="B25" s="2">
        <f>$B$13*(P$2/2500)</f>
        <v>0</v>
      </c>
      <c r="C25" s="4"/>
    </row>
    <row r="26" spans="1:12" x14ac:dyDescent="0.4">
      <c r="A26" t="s">
        <v>20</v>
      </c>
      <c r="B26" s="2">
        <f>$B$13*(Q$2/2500)</f>
        <v>0</v>
      </c>
      <c r="C26" s="4"/>
    </row>
    <row r="27" spans="1:12" x14ac:dyDescent="0.4">
      <c r="A27" t="s">
        <v>38</v>
      </c>
      <c r="B27" s="2">
        <f>$B$13*(R$2/2500)</f>
        <v>0</v>
      </c>
      <c r="C27" s="4"/>
    </row>
    <row r="28" spans="1:12" x14ac:dyDescent="0.4">
      <c r="A28" t="s">
        <v>35</v>
      </c>
      <c r="B28" s="2"/>
      <c r="C28" s="4"/>
      <c r="L28">
        <v>2500000</v>
      </c>
    </row>
    <row r="29" spans="1:12" x14ac:dyDescent="0.4">
      <c r="A29" t="s">
        <v>37</v>
      </c>
      <c r="B29" s="2">
        <f>(B4+B6+B8)-B22</f>
        <v>4.02E+19</v>
      </c>
      <c r="C29" s="4"/>
      <c r="D29" t="s">
        <v>57</v>
      </c>
    </row>
    <row r="30" spans="1:12" x14ac:dyDescent="0.4">
      <c r="A30" t="s">
        <v>50</v>
      </c>
      <c r="B30" s="2">
        <f>B13-C13</f>
        <v>-1.437E+20</v>
      </c>
      <c r="C30" s="4">
        <f>B13-C13</f>
        <v>-1.437E+20</v>
      </c>
    </row>
    <row r="31" spans="1:12" x14ac:dyDescent="0.4">
      <c r="A31" t="s">
        <v>47</v>
      </c>
      <c r="B31" s="2">
        <f>(B4*E6)-(B4*(1/E6))</f>
        <v>0</v>
      </c>
      <c r="C31" s="4">
        <v>0</v>
      </c>
    </row>
    <row r="32" spans="1:12" x14ac:dyDescent="0.4">
      <c r="A32" t="s">
        <v>48</v>
      </c>
      <c r="B32" s="2">
        <f>B6*(F6-1/F6)</f>
        <v>1.0500000000000002E+19</v>
      </c>
      <c r="C32" s="4"/>
    </row>
    <row r="33" spans="1:6" x14ac:dyDescent="0.4">
      <c r="A33" t="s">
        <v>49</v>
      </c>
      <c r="B33" s="2">
        <f>B8*(G6-1/G6)</f>
        <v>1.6800000000000002E+19</v>
      </c>
      <c r="C33" s="4"/>
      <c r="D33" s="1"/>
    </row>
    <row r="34" spans="1:6" x14ac:dyDescent="0.4">
      <c r="A34" t="s">
        <v>58</v>
      </c>
      <c r="D34" s="1">
        <v>2.01357692307692E+20</v>
      </c>
    </row>
    <row r="35" spans="1:6" x14ac:dyDescent="0.4">
      <c r="A35" t="s">
        <v>59</v>
      </c>
      <c r="B35" s="2">
        <f>SUM(B36:B38)</f>
        <v>4.05E+18</v>
      </c>
      <c r="C35" s="4">
        <f>SUM(C36:C38)</f>
        <v>7.8653076923076805E+19</v>
      </c>
      <c r="D35">
        <f>B32+B34</f>
        <v>1.0500000000000002E+19</v>
      </c>
    </row>
    <row r="36" spans="1:6" x14ac:dyDescent="0.4">
      <c r="A36" t="s">
        <v>61</v>
      </c>
      <c r="B36" s="2">
        <f>(($B$4*$E$4)+($B$6*$F$4)+($B$8*$G$4))*0.5</f>
        <v>2.025E+18</v>
      </c>
      <c r="C36" s="5">
        <v>4.5880961538461499E+19</v>
      </c>
    </row>
    <row r="37" spans="1:6" x14ac:dyDescent="0.4">
      <c r="A37" t="s">
        <v>60</v>
      </c>
      <c r="B37" s="2">
        <f>(($B$4*$E$4)+($B$6*$F$4)+($B$8*$G$4))*0.3</f>
        <v>1.215E+18</v>
      </c>
      <c r="C37" s="5">
        <v>1.9663269230769201E+19</v>
      </c>
    </row>
    <row r="38" spans="1:6" x14ac:dyDescent="0.4">
      <c r="A38" t="s">
        <v>62</v>
      </c>
      <c r="B38" s="2">
        <f>(($B$4*$E$4)+($B$6*$F$4)+($B$8*$G$4))*0.2</f>
        <v>8.1E+17</v>
      </c>
      <c r="C38" s="5">
        <v>1.31088461538461E+19</v>
      </c>
    </row>
    <row r="39" spans="1:6" x14ac:dyDescent="0.4">
      <c r="A39" t="s">
        <v>64</v>
      </c>
    </row>
    <row r="40" spans="1:6" x14ac:dyDescent="0.4">
      <c r="F40" t="s">
        <v>65</v>
      </c>
    </row>
    <row r="41" spans="1:6" x14ac:dyDescent="0.4">
      <c r="F41" t="s">
        <v>66</v>
      </c>
    </row>
    <row r="42" spans="1:6" x14ac:dyDescent="0.4">
      <c r="F42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338C-30D1-4BAC-AD09-2FB980A9A43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1회차</vt:lpstr>
      <vt:lpstr>2회차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wedatalab</dc:creator>
  <cp:lastModifiedBy>wedatalab</cp:lastModifiedBy>
  <dcterms:created xsi:type="dcterms:W3CDTF">2019-12-11T07:06:46Z</dcterms:created>
  <dcterms:modified xsi:type="dcterms:W3CDTF">2019-12-11T10:06:27Z</dcterms:modified>
</cp:coreProperties>
</file>