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nmsu\hatchery operation\codes\dynamic programming2\"/>
    </mc:Choice>
  </mc:AlternateContent>
  <xr:revisionPtr revIDLastSave="0" documentId="13_ncr:1_{242D2E06-AB69-433C-8B9D-34F72961EECC}" xr6:coauthVersionLast="47" xr6:coauthVersionMax="47" xr10:uidLastSave="{00000000-0000-0000-0000-000000000000}"/>
  <bookViews>
    <workbookView xWindow="-120" yWindow="-120" windowWidth="29040" windowHeight="15720" xr2:uid="{A04B0ED6-A3E7-4874-B561-F906304201AE}"/>
  </bookViews>
  <sheets>
    <sheet name="Summary" sheetId="6" r:id="rId1"/>
    <sheet name="2021" sheetId="5" r:id="rId2"/>
    <sheet name="2022" sheetId="3" r:id="rId3"/>
    <sheet name="2023" sheetId="1" r:id="rId4"/>
    <sheet name="2024" sheetId="2" r:id="rId5"/>
    <sheet name="2025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6" l="1"/>
  <c r="G9" i="6"/>
  <c r="Q7" i="4"/>
  <c r="S7" i="4"/>
  <c r="I19" i="4"/>
  <c r="H19" i="4"/>
  <c r="D20" i="4"/>
  <c r="G19" i="4"/>
  <c r="H16" i="4"/>
  <c r="F19" i="4"/>
  <c r="D19" i="4"/>
  <c r="H8" i="6"/>
  <c r="G8" i="6"/>
  <c r="M8" i="2"/>
  <c r="O8" i="2"/>
  <c r="H7" i="6"/>
  <c r="G7" i="6"/>
  <c r="H6" i="6"/>
  <c r="G6" i="6"/>
  <c r="C42" i="3"/>
  <c r="F42" i="3"/>
  <c r="E42" i="3"/>
  <c r="G5" i="6"/>
  <c r="J2" i="5"/>
  <c r="F2" i="5"/>
  <c r="Q10" i="5"/>
  <c r="O10" i="5"/>
  <c r="H22" i="3"/>
  <c r="H23" i="3"/>
  <c r="H28" i="3"/>
  <c r="H34" i="3"/>
  <c r="H35" i="3"/>
  <c r="H40" i="3"/>
  <c r="E5" i="3"/>
  <c r="H5" i="3" s="1"/>
  <c r="E6" i="3"/>
  <c r="H6" i="3" s="1"/>
  <c r="E8" i="3"/>
  <c r="H8" i="3" s="1"/>
  <c r="E9" i="3"/>
  <c r="H9" i="3" s="1"/>
  <c r="E11" i="3"/>
  <c r="H11" i="3" s="1"/>
  <c r="E12" i="3"/>
  <c r="H12" i="3" s="1"/>
  <c r="E14" i="3"/>
  <c r="H14" i="3" s="1"/>
  <c r="E15" i="3"/>
  <c r="H15" i="3" s="1"/>
  <c r="E17" i="3"/>
  <c r="H17" i="3" s="1"/>
  <c r="E18" i="3"/>
  <c r="H18" i="3" s="1"/>
  <c r="E19" i="3"/>
  <c r="H19" i="3" s="1"/>
  <c r="E21" i="3"/>
  <c r="H21" i="3" s="1"/>
  <c r="E22" i="3"/>
  <c r="E23" i="3"/>
  <c r="E24" i="3"/>
  <c r="H24" i="3" s="1"/>
  <c r="E25" i="3"/>
  <c r="H25" i="3" s="1"/>
  <c r="E26" i="3"/>
  <c r="H26" i="3" s="1"/>
  <c r="E27" i="3"/>
  <c r="H27" i="3" s="1"/>
  <c r="E28" i="3"/>
  <c r="E29" i="3"/>
  <c r="H29" i="3" s="1"/>
  <c r="E31" i="3"/>
  <c r="H31" i="3" s="1"/>
  <c r="E32" i="3"/>
  <c r="H32" i="3" s="1"/>
  <c r="E33" i="3"/>
  <c r="H33" i="3" s="1"/>
  <c r="E34" i="3"/>
  <c r="E35" i="3"/>
  <c r="E36" i="3"/>
  <c r="H36" i="3" s="1"/>
  <c r="E37" i="3"/>
  <c r="H37" i="3" s="1"/>
  <c r="E38" i="3"/>
  <c r="H38" i="3" s="1"/>
  <c r="E39" i="3"/>
  <c r="H39" i="3" s="1"/>
  <c r="E40" i="3"/>
  <c r="E41" i="3"/>
  <c r="H41" i="3" s="1"/>
  <c r="E4" i="3"/>
  <c r="H4" i="3" s="1"/>
  <c r="I41" i="3"/>
  <c r="J17" i="4"/>
  <c r="J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4" i="4"/>
  <c r="H5" i="4"/>
  <c r="H6" i="4"/>
  <c r="H7" i="4"/>
  <c r="H8" i="4"/>
  <c r="H9" i="4"/>
  <c r="H10" i="4"/>
  <c r="H11" i="4"/>
  <c r="H12" i="4"/>
  <c r="H13" i="4"/>
  <c r="H14" i="4"/>
  <c r="H15" i="4"/>
  <c r="H17" i="4"/>
  <c r="H4" i="4"/>
  <c r="G4" i="2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4" i="4"/>
  <c r="E36" i="1" l="1"/>
  <c r="L46" i="2"/>
  <c r="K46" i="2"/>
  <c r="J46" i="2"/>
  <c r="L20" i="2"/>
  <c r="L19" i="2"/>
  <c r="O43" i="2"/>
  <c r="O44" i="2"/>
  <c r="O45" i="2" s="1"/>
  <c r="G5" i="3" l="1"/>
  <c r="G6" i="3"/>
  <c r="G8" i="3"/>
  <c r="G9" i="3"/>
  <c r="G11" i="3"/>
  <c r="G12" i="3"/>
  <c r="G13" i="3"/>
  <c r="G14" i="3"/>
  <c r="G15" i="3"/>
  <c r="G16" i="3"/>
  <c r="G17" i="3"/>
  <c r="G18" i="3"/>
  <c r="G19" i="3"/>
  <c r="G21" i="3"/>
  <c r="G22" i="3"/>
  <c r="G23" i="3"/>
  <c r="G24" i="3"/>
  <c r="G25" i="3"/>
  <c r="G26" i="3"/>
  <c r="G27" i="3"/>
  <c r="G28" i="3"/>
  <c r="G29" i="3"/>
  <c r="G31" i="3"/>
  <c r="G32" i="3"/>
  <c r="G33" i="3"/>
  <c r="G34" i="3"/>
  <c r="G35" i="3"/>
  <c r="G36" i="3"/>
  <c r="G37" i="3"/>
  <c r="G38" i="3"/>
  <c r="G39" i="3"/>
  <c r="G40" i="3"/>
  <c r="G41" i="3"/>
  <c r="G4" i="3"/>
  <c r="S4" i="3"/>
  <c r="C30" i="3"/>
  <c r="C20" i="3"/>
  <c r="E20" i="3" s="1"/>
  <c r="H20" i="3" s="1"/>
  <c r="C16" i="3"/>
  <c r="E16" i="3" s="1"/>
  <c r="H16" i="3" s="1"/>
  <c r="C13" i="3"/>
  <c r="E13" i="3" s="1"/>
  <c r="H13" i="3" s="1"/>
  <c r="C10" i="3"/>
  <c r="E10" i="3" s="1"/>
  <c r="H10" i="3" s="1"/>
  <c r="C7" i="3"/>
  <c r="P17" i="3"/>
  <c r="N17" i="3"/>
  <c r="G10" i="3" l="1"/>
  <c r="E7" i="3"/>
  <c r="H7" i="3" s="1"/>
  <c r="I24" i="3"/>
  <c r="G20" i="3"/>
  <c r="G7" i="3"/>
  <c r="E30" i="3"/>
  <c r="H30" i="3" s="1"/>
  <c r="I36" i="3"/>
  <c r="G30" i="3"/>
  <c r="G35" i="1"/>
  <c r="F35" i="1"/>
  <c r="I33" i="1"/>
  <c r="G33" i="1"/>
  <c r="F33" i="1"/>
  <c r="D33" i="1"/>
  <c r="C33" i="1"/>
  <c r="F19" i="1"/>
  <c r="D19" i="1"/>
  <c r="C19" i="1"/>
  <c r="I19" i="1" s="1"/>
  <c r="D10" i="1"/>
  <c r="C10" i="1"/>
  <c r="I10" i="1" s="1"/>
  <c r="E11" i="1"/>
  <c r="G11" i="1"/>
  <c r="I42" i="2"/>
  <c r="H42" i="2"/>
  <c r="E42" i="2"/>
  <c r="D42" i="2"/>
  <c r="I37" i="2"/>
  <c r="H37" i="2"/>
  <c r="E37" i="2"/>
  <c r="D37" i="2"/>
  <c r="I24" i="2"/>
  <c r="H24" i="2"/>
  <c r="G24" i="2"/>
  <c r="D24" i="2"/>
  <c r="E24" i="2"/>
  <c r="H25" i="2"/>
  <c r="H26" i="2"/>
  <c r="H27" i="2"/>
  <c r="H28" i="2"/>
  <c r="H29" i="2"/>
  <c r="H30" i="2"/>
  <c r="H31" i="2"/>
  <c r="H32" i="2"/>
  <c r="H33" i="2"/>
  <c r="H34" i="2"/>
  <c r="H39" i="2"/>
  <c r="H40" i="2"/>
  <c r="H41" i="2"/>
  <c r="E25" i="2"/>
  <c r="E26" i="2"/>
  <c r="E27" i="2"/>
  <c r="E28" i="2"/>
  <c r="E29" i="2"/>
  <c r="E30" i="2"/>
  <c r="E31" i="2"/>
  <c r="E32" i="2"/>
  <c r="E33" i="2"/>
  <c r="E34" i="2"/>
  <c r="E39" i="2"/>
  <c r="E40" i="2"/>
  <c r="E41" i="2"/>
  <c r="G26" i="2"/>
  <c r="G27" i="2"/>
  <c r="G28" i="2"/>
  <c r="G29" i="2"/>
  <c r="G30" i="2"/>
  <c r="G31" i="2"/>
  <c r="G32" i="2"/>
  <c r="G33" i="2"/>
  <c r="G34" i="2"/>
  <c r="G37" i="2"/>
  <c r="G39" i="2"/>
  <c r="G40" i="2"/>
  <c r="G41" i="2"/>
  <c r="G42" i="2"/>
  <c r="G25" i="2"/>
  <c r="F42" i="2"/>
  <c r="C42" i="2"/>
  <c r="F37" i="2"/>
  <c r="C37" i="2"/>
  <c r="F24" i="2"/>
  <c r="C24" i="2"/>
  <c r="G19" i="1" l="1"/>
  <c r="G23" i="2" l="1"/>
  <c r="E23" i="2"/>
  <c r="H23" i="2" s="1"/>
  <c r="G22" i="2"/>
  <c r="E22" i="2"/>
  <c r="H22" i="2" s="1"/>
  <c r="G21" i="2"/>
  <c r="E21" i="2"/>
  <c r="H21" i="2" s="1"/>
  <c r="G20" i="2"/>
  <c r="E20" i="2"/>
  <c r="H20" i="2" s="1"/>
  <c r="G19" i="2"/>
  <c r="E19" i="2"/>
  <c r="H19" i="2" s="1"/>
  <c r="G18" i="2"/>
  <c r="E18" i="2"/>
  <c r="H18" i="2" s="1"/>
  <c r="G17" i="2"/>
  <c r="E17" i="2"/>
  <c r="H17" i="2" s="1"/>
  <c r="G16" i="2"/>
  <c r="E16" i="2"/>
  <c r="H16" i="2" s="1"/>
  <c r="G15" i="2"/>
  <c r="E15" i="2"/>
  <c r="H15" i="2" s="1"/>
  <c r="G14" i="2"/>
  <c r="E14" i="2"/>
  <c r="H14" i="2" s="1"/>
  <c r="G13" i="2"/>
  <c r="E13" i="2"/>
  <c r="H13" i="2" s="1"/>
  <c r="G12" i="2"/>
  <c r="E12" i="2"/>
  <c r="H12" i="2" s="1"/>
  <c r="G11" i="2"/>
  <c r="E11" i="2"/>
  <c r="H11" i="2" s="1"/>
  <c r="G10" i="2"/>
  <c r="E10" i="2"/>
  <c r="H10" i="2" s="1"/>
  <c r="G9" i="2"/>
  <c r="E9" i="2"/>
  <c r="H9" i="2" s="1"/>
  <c r="E8" i="2"/>
  <c r="G7" i="2"/>
  <c r="E7" i="2"/>
  <c r="H7" i="2" s="1"/>
  <c r="G6" i="2"/>
  <c r="E6" i="2"/>
  <c r="H6" i="2" s="1"/>
  <c r="G5" i="2"/>
  <c r="E5" i="2"/>
  <c r="H5" i="2" s="1"/>
  <c r="E4" i="2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20" i="1"/>
  <c r="H11" i="1"/>
  <c r="E12" i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5" i="1"/>
  <c r="H5" i="1" s="1"/>
  <c r="E6" i="1"/>
  <c r="H6" i="1" s="1"/>
  <c r="E7" i="1"/>
  <c r="H7" i="1" s="1"/>
  <c r="E8" i="1"/>
  <c r="E9" i="1"/>
  <c r="E4" i="1"/>
  <c r="G5" i="1"/>
  <c r="G6" i="1"/>
  <c r="G7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F9" i="1"/>
  <c r="G9" i="1" s="1"/>
  <c r="F8" i="1"/>
  <c r="F10" i="1" s="1"/>
  <c r="N9" i="1"/>
  <c r="L9" i="1"/>
  <c r="H20" i="1" l="1"/>
  <c r="E33" i="1"/>
  <c r="H33" i="1" s="1"/>
  <c r="H12" i="1"/>
  <c r="E19" i="1"/>
  <c r="H19" i="1" s="1"/>
  <c r="E10" i="1"/>
  <c r="H8" i="1"/>
  <c r="G10" i="1"/>
  <c r="H9" i="1"/>
  <c r="H4" i="1"/>
  <c r="H4" i="2"/>
  <c r="G8" i="2"/>
  <c r="H8" i="2"/>
  <c r="G8" i="1"/>
  <c r="E35" i="1" l="1"/>
  <c r="H10" i="1"/>
  <c r="H35" i="1" l="1"/>
  <c r="D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Horley, Patrick J.</author>
  </authors>
  <commentList>
    <comment ref="C9" authorId="0" shapeId="0" xr:uid="{D9D6F8AD-7B09-4D33-ACDD-8FCE4E74A18D}">
      <text>
        <r>
          <rPr>
            <b/>
            <sz val="9"/>
            <color indexed="81"/>
            <rFont val="Tahoma"/>
            <family val="2"/>
          </rPr>
          <t>Horley, Patrick J.:</t>
        </r>
        <r>
          <rPr>
            <sz val="9"/>
            <color indexed="81"/>
            <rFont val="Tahoma"/>
            <family val="2"/>
          </rPr>
          <t xml:space="preserve">
Includes 64000 to Dexter
</t>
        </r>
      </text>
    </comment>
    <comment ref="H9" authorId="0" shapeId="0" xr:uid="{4B714715-34D2-487E-AD60-BC656B2504ED}">
      <text>
        <r>
          <rPr>
            <b/>
            <sz val="9"/>
            <color indexed="81"/>
            <rFont val="Tahoma"/>
            <family val="2"/>
          </rPr>
          <t>Horley, Patrick J.:</t>
        </r>
        <r>
          <rPr>
            <sz val="9"/>
            <color indexed="81"/>
            <rFont val="Tahoma"/>
            <family val="2"/>
          </rPr>
          <t xml:space="preserve">
No data on how many were ponded at Dexter from the 64000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Horley, Patrick J.</author>
  </authors>
  <commentList>
    <comment ref="C28" authorId="0" shapeId="0" xr:uid="{308C8364-6370-4A82-9169-0C07175D4FB3}">
      <text>
        <r>
          <rPr>
            <b/>
            <sz val="9"/>
            <color indexed="81"/>
            <rFont val="Tahoma"/>
            <family val="2"/>
          </rPr>
          <t>Horley, Patrick J.:</t>
        </r>
        <r>
          <rPr>
            <sz val="9"/>
            <color indexed="81"/>
            <rFont val="Tahoma"/>
            <family val="2"/>
          </rPr>
          <t xml:space="preserve">
1650 From B4D, 1500 from B4E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Horley, Patrick J.</author>
  </authors>
  <commentList>
    <comment ref="C23" authorId="0" shapeId="0" xr:uid="{CACDF235-9DB2-48F4-96C3-A0D81D04F87B}">
      <text>
        <r>
          <rPr>
            <b/>
            <sz val="9"/>
            <color indexed="81"/>
            <rFont val="Tahoma"/>
            <family val="2"/>
          </rPr>
          <t>Horley, Patrick J.:</t>
        </r>
        <r>
          <rPr>
            <sz val="9"/>
            <color indexed="81"/>
            <rFont val="Tahoma"/>
            <family val="2"/>
          </rPr>
          <t xml:space="preserve">
1650 From B4D, 1500 from B4E</t>
        </r>
      </text>
    </comment>
  </commentList>
</comments>
</file>

<file path=xl/sharedStrings.xml><?xml version="1.0" encoding="utf-8"?>
<sst xmlns="http://schemas.openxmlformats.org/spreadsheetml/2006/main" count="270" uniqueCount="80">
  <si>
    <t>Tank#</t>
  </si>
  <si>
    <t>Total Eggs</t>
  </si>
  <si>
    <t>% fertilization</t>
  </si>
  <si>
    <t>Expected Hatch</t>
  </si>
  <si>
    <t>B4D</t>
  </si>
  <si>
    <t>B4E</t>
  </si>
  <si>
    <t>B4F</t>
  </si>
  <si>
    <t>B4J</t>
  </si>
  <si>
    <t>B4K</t>
  </si>
  <si>
    <t>B4L</t>
  </si>
  <si>
    <t>B4A</t>
  </si>
  <si>
    <t>B4B</t>
  </si>
  <si>
    <t>B4C</t>
  </si>
  <si>
    <t>B4G</t>
  </si>
  <si>
    <t>B4H</t>
  </si>
  <si>
    <t>B4I</t>
  </si>
  <si>
    <t>B4M</t>
  </si>
  <si>
    <t>Male</t>
  </si>
  <si>
    <t>Spawned</t>
  </si>
  <si>
    <t>Female</t>
  </si>
  <si>
    <t>ABP21-2WSA</t>
  </si>
  <si>
    <t>ABP20-2WI</t>
  </si>
  <si>
    <t>ABP20-4WSA</t>
  </si>
  <si>
    <t>ABP21-1WA</t>
  </si>
  <si>
    <t>ABP21-3WI</t>
  </si>
  <si>
    <t>% egg to ponded</t>
  </si>
  <si>
    <t>% of expected</t>
  </si>
  <si>
    <t>Eggs/ Female</t>
  </si>
  <si>
    <t>ABP23-2WSA</t>
  </si>
  <si>
    <t>B3E</t>
  </si>
  <si>
    <t>B3F</t>
  </si>
  <si>
    <t>B3B</t>
  </si>
  <si>
    <t>B3C</t>
  </si>
  <si>
    <t>B3D</t>
  </si>
  <si>
    <t>B3A</t>
  </si>
  <si>
    <t>B3J</t>
  </si>
  <si>
    <t>B3I</t>
  </si>
  <si>
    <t>Exp1</t>
  </si>
  <si>
    <t>Exp3</t>
  </si>
  <si>
    <t>?</t>
  </si>
  <si>
    <t>B3K</t>
  </si>
  <si>
    <t>B3M</t>
  </si>
  <si>
    <t>ABP23-3WI</t>
  </si>
  <si>
    <t>*</t>
  </si>
  <si>
    <t>*Please note that we lost many of our broodstock over night. Only about 6 females actually spawned</t>
  </si>
  <si>
    <t>B3G</t>
  </si>
  <si>
    <t>B3H</t>
  </si>
  <si>
    <t>B3L</t>
  </si>
  <si>
    <t>B3N</t>
  </si>
  <si>
    <t>B2A</t>
  </si>
  <si>
    <t>B2B</t>
  </si>
  <si>
    <t>B2C</t>
  </si>
  <si>
    <t>B2D</t>
  </si>
  <si>
    <t>B2E</t>
  </si>
  <si>
    <t>B2F</t>
  </si>
  <si>
    <t>B2G</t>
  </si>
  <si>
    <t>B2H</t>
  </si>
  <si>
    <t>B2I</t>
  </si>
  <si>
    <t>B2J</t>
  </si>
  <si>
    <t>B2K</t>
  </si>
  <si>
    <t>B2L</t>
  </si>
  <si>
    <t>Origin Tank</t>
  </si>
  <si>
    <t>Larvae stocked</t>
  </si>
  <si>
    <t>Date</t>
  </si>
  <si>
    <t>Total Removed from Origin</t>
  </si>
  <si>
    <t>ABP25-2SAR</t>
  </si>
  <si>
    <t>Eggs to Dexter</t>
  </si>
  <si>
    <t>Considered Broodstock</t>
  </si>
  <si>
    <t xml:space="preserve">ABP19-4WSA/3WA </t>
  </si>
  <si>
    <t>ABP20-5WI</t>
  </si>
  <si>
    <t xml:space="preserve">ABP20-5WI </t>
  </si>
  <si>
    <t>ABP19-4WSA/3WA</t>
  </si>
  <si>
    <t>Year</t>
  </si>
  <si>
    <t>Total eggs</t>
  </si>
  <si>
    <t>Total females injected</t>
  </si>
  <si>
    <t>Estimated Viability</t>
  </si>
  <si>
    <t>Eggs/female</t>
  </si>
  <si>
    <t>Ponded/female</t>
  </si>
  <si>
    <t>Total Ponded</t>
  </si>
  <si>
    <t>Larvae Ponded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</si>
</sst>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" fontId="0" fillId="0" borderId="0" xfId="0" applyNumberFormat="1"/>
    <xf numFmtId="0" fontId="0" fillId="0" borderId="1" xfId="0" applyBorder="1"/>
    <xf numFmtId="14" fontId="0" fillId="0" borderId="1" xfId="0" applyNumberFormat="1" applyBorder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4" fillId="0" borderId="0" xfId="0" applyFont="1"/>
    <xf numFmtId="0" fontId="5" fillId="0" borderId="2" xfId="0" applyFont="1" applyBorder="1"/>
    <xf numFmtId="0" fontId="5" fillId="0" borderId="0" xfId="0" applyFont="1"/>
    <xf numFmtId="0" fontId="5" fillId="0" borderId="3" xfId="0" applyFont="1" applyBorder="1"/>
    <xf numFmtId="16" fontId="5" fillId="0" borderId="2" xfId="0" applyNumberFormat="1" applyFont="1" applyBorder="1"/>
    <xf numFmtId="16" fontId="5" fillId="0" borderId="0" xfId="0" applyNumberFormat="1" applyFont="1"/>
    <xf numFmtId="16" fontId="5" fillId="0" borderId="3" xfId="0" applyNumberFormat="1" applyFont="1" applyBorder="1"/>
    <xf numFmtId="14" fontId="0" fillId="0" borderId="4" xfId="0" applyNumberFormat="1" applyBorder="1"/>
    <xf numFmtId="0" fontId="0" fillId="0" borderId="4" xfId="0" applyBorder="1"/>
    <xf numFmtId="0" fontId="6" fillId="0" borderId="0" xfId="0" applyFont="1"/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BACE7-78B1-4A8C-B668-4A8E033E86CC}">
  <dimension ref="B4:H9"/>
  <sheetViews>
    <sheetView tabSelected="1" workbookViewId="0">
      <selection activeCell="H4" sqref="H4"/>
    </sheetView>
  </sheetViews>
  <sheetFormatPr defaultRowHeight="15" x14ac:dyDescent="0.25"/>
  <sheetData>
    <row r="4" spans="2:8" x14ac:dyDescent="0.25">
      <c r="B4" t="s">
        <v>72</v>
      </c>
      <c r="C4" t="s">
        <v>73</v>
      </c>
      <c r="D4" t="s">
        <v>78</v>
      </c>
      <c r="E4" t="s">
        <v>74</v>
      </c>
      <c r="F4" t="s">
        <v>75</v>
      </c>
      <c r="G4" t="s">
        <v>76</v>
      </c>
      <c r="H4" t="s">
        <v>77</v>
      </c>
    </row>
    <row r="5" spans="2:8" x14ac:dyDescent="0.25">
      <c r="B5">
        <v>2021</v>
      </c>
      <c r="C5">
        <v>101850</v>
      </c>
      <c r="E5">
        <v>50</v>
      </c>
      <c r="F5">
        <v>43.1</v>
      </c>
      <c r="G5">
        <f>C5/E5</f>
        <v>2037</v>
      </c>
    </row>
    <row r="6" spans="2:8" x14ac:dyDescent="0.25">
      <c r="B6">
        <v>2022</v>
      </c>
      <c r="C6">
        <v>231385</v>
      </c>
      <c r="D6" s="6">
        <v>106507</v>
      </c>
      <c r="E6">
        <v>132</v>
      </c>
      <c r="F6">
        <v>62</v>
      </c>
      <c r="G6" s="6">
        <f>C6/E6</f>
        <v>1752.9166666666667</v>
      </c>
      <c r="H6" s="6">
        <f>D6/E6</f>
        <v>806.87121212121212</v>
      </c>
    </row>
    <row r="7" spans="2:8" x14ac:dyDescent="0.25">
      <c r="B7">
        <v>2023</v>
      </c>
      <c r="C7">
        <v>96750</v>
      </c>
      <c r="D7">
        <v>42094</v>
      </c>
      <c r="E7">
        <v>35</v>
      </c>
      <c r="F7">
        <v>55</v>
      </c>
      <c r="G7" s="6">
        <f>C7/E7</f>
        <v>2764.2857142857142</v>
      </c>
      <c r="H7" s="6">
        <f>D7/E7</f>
        <v>1202.6857142857143</v>
      </c>
    </row>
    <row r="8" spans="2:8" x14ac:dyDescent="0.25">
      <c r="B8">
        <v>2024</v>
      </c>
      <c r="C8">
        <v>195750</v>
      </c>
      <c r="D8">
        <v>81814</v>
      </c>
      <c r="E8">
        <v>88</v>
      </c>
      <c r="F8">
        <v>52.8</v>
      </c>
      <c r="G8" s="6">
        <f>C8/E8</f>
        <v>2224.431818181818</v>
      </c>
      <c r="H8" s="6">
        <f>D8/E8</f>
        <v>929.7045454545455</v>
      </c>
    </row>
    <row r="9" spans="2:8" x14ac:dyDescent="0.25">
      <c r="B9">
        <v>2025</v>
      </c>
      <c r="C9">
        <v>143200</v>
      </c>
      <c r="D9">
        <v>28399</v>
      </c>
      <c r="E9">
        <v>64</v>
      </c>
      <c r="F9">
        <v>45</v>
      </c>
      <c r="G9" s="6">
        <f>C9/E9</f>
        <v>2237.5</v>
      </c>
      <c r="H9" s="6">
        <f>D9/E9</f>
        <v>443.734375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D4EB-BE05-4031-843A-549A4BBE2B3D}">
  <dimension ref="B1:Q10"/>
  <sheetViews>
    <sheetView workbookViewId="0">
      <selection activeCell="G9" sqref="G9"/>
    </sheetView>
  </sheetViews>
  <sheetFormatPr defaultRowHeight="15" x14ac:dyDescent="0.25"/>
  <cols>
    <col min="2" max="2" width="9.7109375" bestFit="1" customWidth="1"/>
    <col min="13" max="13" width="9.7109375" bestFit="1" customWidth="1"/>
    <col min="14" max="14" width="20.28515625" bestFit="1" customWidth="1"/>
    <col min="16" max="16" width="20.85546875" bestFit="1" customWidth="1"/>
  </cols>
  <sheetData>
    <row r="1" spans="2:17" ht="45" x14ac:dyDescent="0.25">
      <c r="B1" t="s">
        <v>63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79</v>
      </c>
      <c r="H1" s="1" t="s">
        <v>25</v>
      </c>
      <c r="I1" s="1" t="s">
        <v>26</v>
      </c>
      <c r="J1" s="1" t="s">
        <v>27</v>
      </c>
    </row>
    <row r="2" spans="2:17" x14ac:dyDescent="0.25">
      <c r="B2" s="2">
        <v>44328</v>
      </c>
      <c r="D2">
        <v>101850</v>
      </c>
      <c r="E2">
        <v>43.1</v>
      </c>
      <c r="F2" s="6">
        <f>D2*(E2/100)</f>
        <v>43897.35</v>
      </c>
      <c r="J2">
        <f>D2/Q10</f>
        <v>2037</v>
      </c>
    </row>
    <row r="5" spans="2:17" x14ac:dyDescent="0.25">
      <c r="M5" s="4"/>
      <c r="N5" s="4" t="s">
        <v>17</v>
      </c>
      <c r="O5" s="4" t="s">
        <v>18</v>
      </c>
      <c r="P5" s="4" t="s">
        <v>19</v>
      </c>
      <c r="Q5" s="4" t="s">
        <v>18</v>
      </c>
    </row>
    <row r="6" spans="2:17" ht="15.75" x14ac:dyDescent="0.25">
      <c r="M6" s="5">
        <v>44328</v>
      </c>
      <c r="N6" s="20" t="s">
        <v>69</v>
      </c>
      <c r="O6" s="4">
        <v>30</v>
      </c>
      <c r="P6" s="20" t="s">
        <v>68</v>
      </c>
      <c r="Q6" s="4">
        <v>30</v>
      </c>
    </row>
    <row r="7" spans="2:17" ht="15.75" x14ac:dyDescent="0.25">
      <c r="M7" s="5">
        <v>44329</v>
      </c>
      <c r="N7" s="20" t="s">
        <v>71</v>
      </c>
      <c r="O7" s="4">
        <v>20</v>
      </c>
      <c r="P7" s="20" t="s">
        <v>70</v>
      </c>
      <c r="Q7" s="4">
        <v>20</v>
      </c>
    </row>
    <row r="8" spans="2:17" x14ac:dyDescent="0.25">
      <c r="M8" s="5"/>
      <c r="N8" s="4"/>
      <c r="O8" s="4"/>
      <c r="P8" s="4"/>
      <c r="Q8" s="4"/>
    </row>
    <row r="9" spans="2:17" x14ac:dyDescent="0.25">
      <c r="M9" s="5"/>
      <c r="N9" s="4"/>
      <c r="O9" s="4"/>
      <c r="P9" s="4"/>
      <c r="Q9" s="4"/>
    </row>
    <row r="10" spans="2:17" x14ac:dyDescent="0.25">
      <c r="O10">
        <f>SUM(O6:O9)</f>
        <v>50</v>
      </c>
      <c r="Q10">
        <f>SUM(Q6:Q9)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ADE5-82E3-43EF-BEDA-2DE16EDB9DC4}">
  <dimension ref="A3:T133"/>
  <sheetViews>
    <sheetView zoomScaleNormal="100" workbookViewId="0">
      <selection activeCell="K9" sqref="K9"/>
    </sheetView>
  </sheetViews>
  <sheetFormatPr defaultRowHeight="15" x14ac:dyDescent="0.25"/>
  <cols>
    <col min="12" max="13" width="12.42578125" bestFit="1" customWidth="1"/>
    <col min="15" max="16" width="12.42578125" bestFit="1" customWidth="1"/>
  </cols>
  <sheetData>
    <row r="3" spans="1:20" ht="6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79</v>
      </c>
      <c r="G3" s="1" t="s">
        <v>25</v>
      </c>
      <c r="H3" s="1" t="s">
        <v>26</v>
      </c>
      <c r="I3" s="1" t="s">
        <v>27</v>
      </c>
      <c r="Q3" s="1" t="s">
        <v>63</v>
      </c>
      <c r="R3" s="1" t="s">
        <v>61</v>
      </c>
      <c r="S3" s="1" t="s">
        <v>62</v>
      </c>
      <c r="T3" s="1" t="s">
        <v>64</v>
      </c>
    </row>
    <row r="4" spans="1:20" x14ac:dyDescent="0.25">
      <c r="A4" s="3">
        <v>44720</v>
      </c>
      <c r="B4" t="s">
        <v>34</v>
      </c>
      <c r="C4">
        <v>6000</v>
      </c>
      <c r="D4">
        <v>62</v>
      </c>
      <c r="E4">
        <f>C4*(D4/100)</f>
        <v>3720</v>
      </c>
      <c r="F4">
        <v>3241</v>
      </c>
      <c r="G4" s="7">
        <f>F4/C4*100</f>
        <v>54.016666666666666</v>
      </c>
      <c r="H4" s="7">
        <f>F4/E4*100</f>
        <v>87.123655913978496</v>
      </c>
      <c r="Q4" s="3">
        <v>44754</v>
      </c>
      <c r="R4" t="s">
        <v>49</v>
      </c>
      <c r="S4">
        <f>631+369</f>
        <v>1000</v>
      </c>
      <c r="T4">
        <v>1000</v>
      </c>
    </row>
    <row r="5" spans="1:20" ht="15.75" thickBot="1" x14ac:dyDescent="0.3">
      <c r="A5" s="3">
        <v>44720</v>
      </c>
      <c r="B5" t="s">
        <v>31</v>
      </c>
      <c r="C5">
        <v>6000</v>
      </c>
      <c r="D5">
        <v>62</v>
      </c>
      <c r="E5">
        <f t="shared" ref="E5:E41" si="0">C5*(D5/100)</f>
        <v>3720</v>
      </c>
      <c r="F5">
        <v>2750</v>
      </c>
      <c r="G5" s="7">
        <f t="shared" ref="G5:G41" si="1">F5/C5*100</f>
        <v>45.833333333333329</v>
      </c>
      <c r="H5" s="7">
        <f t="shared" ref="H5:H41" si="2">F5/E5*100</f>
        <v>73.924731182795696</v>
      </c>
      <c r="Q5" s="3">
        <v>44764</v>
      </c>
      <c r="R5" t="s">
        <v>51</v>
      </c>
      <c r="S5">
        <v>1000</v>
      </c>
      <c r="T5">
        <v>2000</v>
      </c>
    </row>
    <row r="6" spans="1:20" x14ac:dyDescent="0.25">
      <c r="A6" s="3">
        <v>44720</v>
      </c>
      <c r="B6" t="s">
        <v>32</v>
      </c>
      <c r="C6">
        <v>6000</v>
      </c>
      <c r="D6">
        <v>62</v>
      </c>
      <c r="E6">
        <f t="shared" si="0"/>
        <v>3720</v>
      </c>
      <c r="F6">
        <v>2504</v>
      </c>
      <c r="G6" s="7">
        <f t="shared" si="1"/>
        <v>41.733333333333334</v>
      </c>
      <c r="H6" s="7">
        <f t="shared" si="2"/>
        <v>67.311827956989248</v>
      </c>
      <c r="L6" s="4"/>
      <c r="M6" s="4" t="s">
        <v>17</v>
      </c>
      <c r="N6" s="4" t="s">
        <v>18</v>
      </c>
      <c r="O6" s="4" t="s">
        <v>19</v>
      </c>
      <c r="P6" s="4" t="s">
        <v>18</v>
      </c>
      <c r="Q6" s="15">
        <v>44767</v>
      </c>
      <c r="R6" s="12" t="s">
        <v>4</v>
      </c>
      <c r="S6" s="12">
        <v>1000</v>
      </c>
      <c r="T6" s="12">
        <v>1000</v>
      </c>
    </row>
    <row r="7" spans="1:20" x14ac:dyDescent="0.25">
      <c r="A7" s="3">
        <v>44720</v>
      </c>
      <c r="B7" t="s">
        <v>33</v>
      </c>
      <c r="C7">
        <f>3000+3000</f>
        <v>6000</v>
      </c>
      <c r="D7">
        <v>62</v>
      </c>
      <c r="E7">
        <f t="shared" si="0"/>
        <v>3720</v>
      </c>
      <c r="F7">
        <v>3359</v>
      </c>
      <c r="G7" s="7">
        <f t="shared" si="1"/>
        <v>55.983333333333327</v>
      </c>
      <c r="H7" s="7">
        <f t="shared" si="2"/>
        <v>90.295698924731184</v>
      </c>
      <c r="L7" s="5">
        <v>44720</v>
      </c>
      <c r="M7" s="4" t="s">
        <v>23</v>
      </c>
      <c r="N7" s="4">
        <v>20</v>
      </c>
      <c r="O7" s="4" t="s">
        <v>22</v>
      </c>
      <c r="P7" s="4">
        <v>20</v>
      </c>
      <c r="Q7" s="16"/>
      <c r="R7" s="13"/>
      <c r="S7" s="13"/>
      <c r="T7" s="13"/>
    </row>
    <row r="8" spans="1:20" x14ac:dyDescent="0.25">
      <c r="A8" s="3">
        <v>44720</v>
      </c>
      <c r="B8" t="s">
        <v>29</v>
      </c>
      <c r="C8">
        <v>6000</v>
      </c>
      <c r="D8">
        <v>62</v>
      </c>
      <c r="E8">
        <f t="shared" si="0"/>
        <v>3720</v>
      </c>
      <c r="F8">
        <v>3513</v>
      </c>
      <c r="G8" s="7">
        <f t="shared" si="1"/>
        <v>58.550000000000004</v>
      </c>
      <c r="H8" s="7">
        <f t="shared" si="2"/>
        <v>94.435483870967744</v>
      </c>
      <c r="L8" s="5">
        <v>44720</v>
      </c>
      <c r="M8" s="4" t="s">
        <v>22</v>
      </c>
      <c r="N8" s="4">
        <v>20</v>
      </c>
      <c r="O8" s="4" t="s">
        <v>23</v>
      </c>
      <c r="P8" s="4">
        <v>21</v>
      </c>
      <c r="Q8" s="16">
        <v>44767</v>
      </c>
      <c r="R8" s="13" t="s">
        <v>11</v>
      </c>
      <c r="S8" s="13">
        <v>1000</v>
      </c>
      <c r="T8" s="13">
        <v>1000</v>
      </c>
    </row>
    <row r="9" spans="1:20" x14ac:dyDescent="0.25">
      <c r="A9" s="3">
        <v>44720</v>
      </c>
      <c r="B9" t="s">
        <v>30</v>
      </c>
      <c r="C9">
        <v>6150</v>
      </c>
      <c r="D9">
        <v>62</v>
      </c>
      <c r="E9">
        <f t="shared" si="0"/>
        <v>3813</v>
      </c>
      <c r="F9">
        <v>2665</v>
      </c>
      <c r="G9" s="7">
        <f t="shared" si="1"/>
        <v>43.333333333333336</v>
      </c>
      <c r="H9" s="7">
        <f t="shared" si="2"/>
        <v>69.892473118279568</v>
      </c>
      <c r="L9" s="5">
        <v>44720</v>
      </c>
      <c r="M9" s="4" t="s">
        <v>24</v>
      </c>
      <c r="N9" s="4">
        <v>10</v>
      </c>
      <c r="O9" s="4" t="s">
        <v>22</v>
      </c>
      <c r="P9" s="4">
        <v>10</v>
      </c>
      <c r="Q9" s="16">
        <v>44767</v>
      </c>
      <c r="R9" s="13" t="s">
        <v>5</v>
      </c>
      <c r="S9" s="13">
        <v>1000</v>
      </c>
      <c r="T9" s="13">
        <v>1000</v>
      </c>
    </row>
    <row r="10" spans="1:20" x14ac:dyDescent="0.25">
      <c r="A10" s="3">
        <v>44720</v>
      </c>
      <c r="B10" t="s">
        <v>45</v>
      </c>
      <c r="C10">
        <f>5550+450</f>
        <v>6000</v>
      </c>
      <c r="D10">
        <v>62</v>
      </c>
      <c r="E10">
        <f t="shared" si="0"/>
        <v>3720</v>
      </c>
      <c r="F10">
        <v>3007</v>
      </c>
      <c r="G10" s="7">
        <f t="shared" si="1"/>
        <v>50.116666666666667</v>
      </c>
      <c r="H10" s="7">
        <f t="shared" si="2"/>
        <v>80.833333333333329</v>
      </c>
      <c r="L10" s="5">
        <v>44720</v>
      </c>
      <c r="M10" s="4" t="s">
        <v>22</v>
      </c>
      <c r="N10" s="4">
        <v>20</v>
      </c>
      <c r="O10" s="4" t="s">
        <v>24</v>
      </c>
      <c r="P10" s="4">
        <v>20</v>
      </c>
      <c r="Q10" s="16">
        <v>44767</v>
      </c>
      <c r="R10" s="13" t="s">
        <v>12</v>
      </c>
      <c r="S10" s="13">
        <v>1000</v>
      </c>
      <c r="T10" s="13">
        <v>1000</v>
      </c>
    </row>
    <row r="11" spans="1:20" x14ac:dyDescent="0.25">
      <c r="A11" s="3">
        <v>44720</v>
      </c>
      <c r="B11" t="s">
        <v>46</v>
      </c>
      <c r="C11">
        <v>6000</v>
      </c>
      <c r="D11">
        <v>62</v>
      </c>
      <c r="E11">
        <f t="shared" si="0"/>
        <v>3720</v>
      </c>
      <c r="F11">
        <v>2000</v>
      </c>
      <c r="G11" s="7">
        <f t="shared" si="1"/>
        <v>33.333333333333329</v>
      </c>
      <c r="H11" s="7">
        <f t="shared" si="2"/>
        <v>53.763440860215049</v>
      </c>
      <c r="L11" s="5">
        <v>44727</v>
      </c>
      <c r="M11" s="4" t="s">
        <v>21</v>
      </c>
      <c r="N11" s="4">
        <v>10</v>
      </c>
      <c r="O11" s="4" t="s">
        <v>23</v>
      </c>
      <c r="P11" s="4">
        <v>10</v>
      </c>
      <c r="Q11" s="16"/>
      <c r="R11" s="13"/>
      <c r="S11" s="13"/>
      <c r="T11" s="13"/>
    </row>
    <row r="12" spans="1:20" x14ac:dyDescent="0.25">
      <c r="A12" s="3">
        <v>44720</v>
      </c>
      <c r="B12" t="s">
        <v>36</v>
      </c>
      <c r="C12">
        <v>6000</v>
      </c>
      <c r="D12">
        <v>62</v>
      </c>
      <c r="E12">
        <f t="shared" si="0"/>
        <v>3720</v>
      </c>
      <c r="F12">
        <v>2000</v>
      </c>
      <c r="G12" s="7">
        <f t="shared" si="1"/>
        <v>33.333333333333329</v>
      </c>
      <c r="H12" s="7">
        <f t="shared" si="2"/>
        <v>53.763440860215049</v>
      </c>
      <c r="L12" s="5">
        <v>44727</v>
      </c>
      <c r="M12" s="4" t="s">
        <v>23</v>
      </c>
      <c r="N12" s="4">
        <v>10</v>
      </c>
      <c r="O12" s="4" t="s">
        <v>21</v>
      </c>
      <c r="P12" s="4">
        <v>10</v>
      </c>
      <c r="Q12" s="16">
        <v>44768</v>
      </c>
      <c r="R12" s="13" t="s">
        <v>9</v>
      </c>
      <c r="S12" s="13">
        <v>587</v>
      </c>
      <c r="T12" s="13">
        <v>587</v>
      </c>
    </row>
    <row r="13" spans="1:20" x14ac:dyDescent="0.25">
      <c r="A13" s="3">
        <v>44720</v>
      </c>
      <c r="B13" t="s">
        <v>35</v>
      </c>
      <c r="C13">
        <f>1500+(20*30)+3000+(30*30)</f>
        <v>6000</v>
      </c>
      <c r="D13">
        <v>62</v>
      </c>
      <c r="E13">
        <f t="shared" si="0"/>
        <v>3720</v>
      </c>
      <c r="F13">
        <v>4000</v>
      </c>
      <c r="G13" s="7">
        <f t="shared" si="1"/>
        <v>66.666666666666657</v>
      </c>
      <c r="H13" s="7">
        <f t="shared" si="2"/>
        <v>107.5268817204301</v>
      </c>
      <c r="L13" s="5">
        <v>44727</v>
      </c>
      <c r="M13" s="4" t="s">
        <v>21</v>
      </c>
      <c r="N13" s="4">
        <v>11</v>
      </c>
      <c r="O13" s="4" t="s">
        <v>20</v>
      </c>
      <c r="P13" s="4">
        <v>11</v>
      </c>
      <c r="Q13" s="16">
        <v>44768</v>
      </c>
      <c r="R13" s="13" t="s">
        <v>7</v>
      </c>
      <c r="S13" s="13">
        <v>195</v>
      </c>
      <c r="T13" s="13">
        <v>195</v>
      </c>
    </row>
    <row r="14" spans="1:20" x14ac:dyDescent="0.25">
      <c r="A14" s="3">
        <v>44720</v>
      </c>
      <c r="B14" t="s">
        <v>40</v>
      </c>
      <c r="C14">
        <v>6000</v>
      </c>
      <c r="D14">
        <v>62</v>
      </c>
      <c r="E14">
        <f t="shared" si="0"/>
        <v>3720</v>
      </c>
      <c r="F14">
        <v>4441</v>
      </c>
      <c r="G14" s="7">
        <f t="shared" si="1"/>
        <v>74.016666666666666</v>
      </c>
      <c r="H14" s="7">
        <f t="shared" si="2"/>
        <v>119.38172043010753</v>
      </c>
      <c r="L14" s="5">
        <v>44727</v>
      </c>
      <c r="M14" s="4" t="s">
        <v>20</v>
      </c>
      <c r="N14" s="4">
        <v>10</v>
      </c>
      <c r="O14" s="4" t="s">
        <v>21</v>
      </c>
      <c r="P14" s="4">
        <v>10</v>
      </c>
      <c r="Q14" s="16">
        <v>44768</v>
      </c>
      <c r="R14" s="13" t="s">
        <v>9</v>
      </c>
      <c r="S14" s="13">
        <v>750</v>
      </c>
      <c r="T14" s="13">
        <v>1337</v>
      </c>
    </row>
    <row r="15" spans="1:20" x14ac:dyDescent="0.25">
      <c r="A15" s="3">
        <v>44720</v>
      </c>
      <c r="B15" t="s">
        <v>47</v>
      </c>
      <c r="C15">
        <v>6000</v>
      </c>
      <c r="D15">
        <v>62</v>
      </c>
      <c r="E15">
        <f t="shared" si="0"/>
        <v>3720</v>
      </c>
      <c r="F15">
        <v>3000</v>
      </c>
      <c r="G15" s="7">
        <f t="shared" si="1"/>
        <v>50</v>
      </c>
      <c r="H15" s="7">
        <f t="shared" si="2"/>
        <v>80.645161290322577</v>
      </c>
      <c r="L15" s="5">
        <v>44734</v>
      </c>
      <c r="M15" s="4" t="s">
        <v>22</v>
      </c>
      <c r="N15" s="4">
        <v>10</v>
      </c>
      <c r="O15" s="4" t="s">
        <v>24</v>
      </c>
      <c r="P15" s="4">
        <v>10</v>
      </c>
      <c r="Q15" s="16"/>
      <c r="R15" s="13"/>
      <c r="S15" s="13"/>
      <c r="T15" s="13"/>
    </row>
    <row r="16" spans="1:20" x14ac:dyDescent="0.25">
      <c r="A16" s="3">
        <v>44720</v>
      </c>
      <c r="B16" t="s">
        <v>41</v>
      </c>
      <c r="C16">
        <f>4500+1500</f>
        <v>6000</v>
      </c>
      <c r="D16">
        <v>62</v>
      </c>
      <c r="E16">
        <f t="shared" si="0"/>
        <v>3720</v>
      </c>
      <c r="F16">
        <v>4163</v>
      </c>
      <c r="G16" s="7">
        <f t="shared" si="1"/>
        <v>69.383333333333326</v>
      </c>
      <c r="H16" s="7">
        <f t="shared" si="2"/>
        <v>111.90860215053763</v>
      </c>
      <c r="L16" s="5">
        <v>44734</v>
      </c>
      <c r="M16" s="4" t="s">
        <v>22</v>
      </c>
      <c r="N16" s="4">
        <v>10</v>
      </c>
      <c r="O16" s="4" t="s">
        <v>24</v>
      </c>
      <c r="P16" s="4">
        <v>10</v>
      </c>
      <c r="Q16" s="16">
        <v>44768</v>
      </c>
      <c r="R16" s="13" t="s">
        <v>7</v>
      </c>
      <c r="S16" s="13">
        <v>750</v>
      </c>
      <c r="T16" s="13">
        <v>945</v>
      </c>
    </row>
    <row r="17" spans="1:20" x14ac:dyDescent="0.25">
      <c r="A17" s="3">
        <v>44720</v>
      </c>
      <c r="B17" t="s">
        <v>48</v>
      </c>
      <c r="C17">
        <v>6250</v>
      </c>
      <c r="D17">
        <v>62</v>
      </c>
      <c r="E17">
        <f t="shared" si="0"/>
        <v>3875</v>
      </c>
      <c r="F17">
        <v>4944</v>
      </c>
      <c r="G17" s="7">
        <f t="shared" si="1"/>
        <v>79.103999999999999</v>
      </c>
      <c r="H17" s="7">
        <f t="shared" si="2"/>
        <v>127.58709677419355</v>
      </c>
      <c r="L17" s="2"/>
      <c r="N17">
        <f>SUM(N7:N16)</f>
        <v>131</v>
      </c>
      <c r="P17">
        <f>SUM(P7:P16)</f>
        <v>132</v>
      </c>
      <c r="Q17" s="16">
        <v>44768</v>
      </c>
      <c r="R17" s="13" t="s">
        <v>13</v>
      </c>
      <c r="S17" s="13">
        <v>750</v>
      </c>
      <c r="T17" s="13">
        <v>750</v>
      </c>
    </row>
    <row r="18" spans="1:20" x14ac:dyDescent="0.25">
      <c r="A18" s="3">
        <v>44720</v>
      </c>
      <c r="B18" t="s">
        <v>4</v>
      </c>
      <c r="C18">
        <v>6000</v>
      </c>
      <c r="D18">
        <v>62</v>
      </c>
      <c r="E18">
        <f t="shared" si="0"/>
        <v>3720</v>
      </c>
      <c r="F18">
        <v>3895</v>
      </c>
      <c r="G18" s="7">
        <f t="shared" si="1"/>
        <v>64.916666666666671</v>
      </c>
      <c r="H18" s="7">
        <f t="shared" si="2"/>
        <v>104.70430107526883</v>
      </c>
      <c r="Q18" s="16">
        <v>44768</v>
      </c>
      <c r="R18" s="13" t="s">
        <v>14</v>
      </c>
      <c r="S18" s="13">
        <v>750</v>
      </c>
      <c r="T18" s="13">
        <v>750</v>
      </c>
    </row>
    <row r="19" spans="1:20" x14ac:dyDescent="0.25">
      <c r="A19" s="3">
        <v>44720</v>
      </c>
      <c r="B19" t="s">
        <v>5</v>
      </c>
      <c r="C19">
        <v>6000</v>
      </c>
      <c r="D19">
        <v>62</v>
      </c>
      <c r="E19">
        <f t="shared" si="0"/>
        <v>3720</v>
      </c>
      <c r="F19">
        <v>3796</v>
      </c>
      <c r="G19" s="7">
        <f t="shared" si="1"/>
        <v>63.266666666666673</v>
      </c>
      <c r="H19" s="7">
        <f t="shared" si="2"/>
        <v>102.04301075268818</v>
      </c>
      <c r="Q19" s="16">
        <v>44768</v>
      </c>
      <c r="R19" s="13" t="s">
        <v>4</v>
      </c>
      <c r="S19" s="13">
        <v>750</v>
      </c>
      <c r="T19" s="13">
        <v>1750</v>
      </c>
    </row>
    <row r="20" spans="1:20" x14ac:dyDescent="0.25">
      <c r="A20" s="3">
        <v>44720</v>
      </c>
      <c r="B20" t="s">
        <v>6</v>
      </c>
      <c r="C20">
        <f>+(3*1500)+(40*30)+150</f>
        <v>5850</v>
      </c>
      <c r="D20">
        <v>62</v>
      </c>
      <c r="E20">
        <f t="shared" si="0"/>
        <v>3627</v>
      </c>
      <c r="F20">
        <v>3933</v>
      </c>
      <c r="G20" s="7">
        <f t="shared" si="1"/>
        <v>67.230769230769226</v>
      </c>
      <c r="H20" s="7">
        <f t="shared" si="2"/>
        <v>108.43672456575682</v>
      </c>
      <c r="Q20" s="16">
        <v>44768</v>
      </c>
      <c r="R20" s="13" t="s">
        <v>6</v>
      </c>
      <c r="S20" s="13">
        <v>750</v>
      </c>
      <c r="T20" s="13">
        <v>750</v>
      </c>
    </row>
    <row r="21" spans="1:20" x14ac:dyDescent="0.25">
      <c r="A21" s="3">
        <v>44720</v>
      </c>
      <c r="B21" t="s">
        <v>13</v>
      </c>
      <c r="C21">
        <v>1845</v>
      </c>
      <c r="D21">
        <v>62</v>
      </c>
      <c r="E21" s="6">
        <f t="shared" si="0"/>
        <v>1143.9000000000001</v>
      </c>
      <c r="F21">
        <v>763</v>
      </c>
      <c r="G21" s="7">
        <f t="shared" si="1"/>
        <v>41.355013550135503</v>
      </c>
      <c r="H21" s="7">
        <f t="shared" si="2"/>
        <v>66.701634758283063</v>
      </c>
      <c r="Q21" s="16">
        <v>44768</v>
      </c>
      <c r="R21" s="13" t="s">
        <v>5</v>
      </c>
      <c r="S21" s="13">
        <v>750</v>
      </c>
      <c r="T21" s="13">
        <v>1750</v>
      </c>
    </row>
    <row r="22" spans="1:20" x14ac:dyDescent="0.25">
      <c r="A22" s="3">
        <v>44720</v>
      </c>
      <c r="B22" t="s">
        <v>7</v>
      </c>
      <c r="C22">
        <v>6000</v>
      </c>
      <c r="D22">
        <v>62</v>
      </c>
      <c r="E22">
        <f t="shared" si="0"/>
        <v>3720</v>
      </c>
      <c r="F22">
        <v>2099</v>
      </c>
      <c r="G22" s="7">
        <f t="shared" si="1"/>
        <v>34.983333333333334</v>
      </c>
      <c r="H22" s="7">
        <f t="shared" si="2"/>
        <v>56.424731182795696</v>
      </c>
      <c r="Q22" s="16">
        <v>44768</v>
      </c>
      <c r="R22" s="13" t="s">
        <v>11</v>
      </c>
      <c r="S22" s="13">
        <v>750</v>
      </c>
      <c r="T22" s="13">
        <v>1750</v>
      </c>
    </row>
    <row r="23" spans="1:20" x14ac:dyDescent="0.25">
      <c r="A23" s="3">
        <v>44720</v>
      </c>
      <c r="B23" t="s">
        <v>8</v>
      </c>
      <c r="C23">
        <v>6000</v>
      </c>
      <c r="D23">
        <v>62</v>
      </c>
      <c r="E23">
        <f t="shared" si="0"/>
        <v>3720</v>
      </c>
      <c r="F23">
        <v>1800</v>
      </c>
      <c r="G23" s="7">
        <f t="shared" si="1"/>
        <v>30</v>
      </c>
      <c r="H23" s="7">
        <f t="shared" si="2"/>
        <v>48.387096774193552</v>
      </c>
      <c r="Q23" s="16">
        <v>44768</v>
      </c>
      <c r="R23" s="13" t="s">
        <v>9</v>
      </c>
      <c r="S23" s="13">
        <v>500</v>
      </c>
      <c r="T23" s="13">
        <v>1837</v>
      </c>
    </row>
    <row r="24" spans="1:20" x14ac:dyDescent="0.25">
      <c r="A24" s="3">
        <v>44720</v>
      </c>
      <c r="B24" t="s">
        <v>9</v>
      </c>
      <c r="C24">
        <v>6000</v>
      </c>
      <c r="D24">
        <v>62</v>
      </c>
      <c r="E24">
        <f t="shared" si="0"/>
        <v>3720</v>
      </c>
      <c r="F24">
        <v>2127</v>
      </c>
      <c r="G24" s="7">
        <f t="shared" si="1"/>
        <v>35.449999999999996</v>
      </c>
      <c r="H24" s="7">
        <f t="shared" si="2"/>
        <v>57.177419354838712</v>
      </c>
      <c r="I24" s="10">
        <f>SUM(C4:C24)/(P7+P8+P9+P10)</f>
        <v>1719.6478873239437</v>
      </c>
      <c r="Q24" s="16">
        <v>44768</v>
      </c>
      <c r="R24" s="13" t="s">
        <v>6</v>
      </c>
      <c r="S24" s="13">
        <v>500</v>
      </c>
      <c r="T24" s="13">
        <v>1250</v>
      </c>
    </row>
    <row r="25" spans="1:20" x14ac:dyDescent="0.25">
      <c r="A25" s="3">
        <v>44727</v>
      </c>
      <c r="B25" t="s">
        <v>49</v>
      </c>
      <c r="C25">
        <v>6000</v>
      </c>
      <c r="D25">
        <v>62</v>
      </c>
      <c r="E25">
        <f t="shared" si="0"/>
        <v>3720</v>
      </c>
      <c r="F25">
        <v>2500</v>
      </c>
      <c r="G25" s="7">
        <f t="shared" si="1"/>
        <v>41.666666666666671</v>
      </c>
      <c r="H25" s="7">
        <f t="shared" si="2"/>
        <v>67.204301075268816</v>
      </c>
      <c r="I25" s="10"/>
      <c r="Q25" s="16">
        <v>44768</v>
      </c>
      <c r="R25" s="13" t="s">
        <v>12</v>
      </c>
      <c r="S25" s="13">
        <v>375</v>
      </c>
      <c r="T25" s="13">
        <v>1375</v>
      </c>
    </row>
    <row r="26" spans="1:20" ht="15.75" thickBot="1" x14ac:dyDescent="0.3">
      <c r="A26" s="3">
        <v>44727</v>
      </c>
      <c r="B26" t="s">
        <v>50</v>
      </c>
      <c r="C26">
        <v>6000</v>
      </c>
      <c r="D26">
        <v>62</v>
      </c>
      <c r="E26">
        <f t="shared" si="0"/>
        <v>3720</v>
      </c>
      <c r="F26">
        <v>2500</v>
      </c>
      <c r="G26" s="7">
        <f t="shared" si="1"/>
        <v>41.666666666666671</v>
      </c>
      <c r="H26" s="7">
        <f t="shared" si="2"/>
        <v>67.204301075268816</v>
      </c>
      <c r="I26" s="10"/>
      <c r="Q26" s="17"/>
      <c r="R26" s="14"/>
      <c r="S26" s="14"/>
      <c r="T26" s="14"/>
    </row>
    <row r="27" spans="1:20" x14ac:dyDescent="0.25">
      <c r="A27" s="3">
        <v>44727</v>
      </c>
      <c r="B27" t="s">
        <v>51</v>
      </c>
      <c r="C27">
        <v>6000</v>
      </c>
      <c r="D27">
        <v>62</v>
      </c>
      <c r="E27">
        <f t="shared" si="0"/>
        <v>3720</v>
      </c>
      <c r="F27">
        <v>3000</v>
      </c>
      <c r="G27" s="7">
        <f t="shared" si="1"/>
        <v>50</v>
      </c>
      <c r="H27" s="7">
        <f t="shared" si="2"/>
        <v>80.645161290322577</v>
      </c>
      <c r="I27" s="10"/>
      <c r="Q27" s="3">
        <v>44806</v>
      </c>
      <c r="R27" s="11" t="s">
        <v>49</v>
      </c>
      <c r="S27" s="11">
        <v>500</v>
      </c>
      <c r="T27">
        <v>2500</v>
      </c>
    </row>
    <row r="28" spans="1:20" x14ac:dyDescent="0.25">
      <c r="A28" s="3">
        <v>44727</v>
      </c>
      <c r="B28" t="s">
        <v>52</v>
      </c>
      <c r="C28">
        <v>6000</v>
      </c>
      <c r="D28">
        <v>62</v>
      </c>
      <c r="E28">
        <f t="shared" si="0"/>
        <v>3720</v>
      </c>
      <c r="F28">
        <v>3297</v>
      </c>
      <c r="G28" s="7">
        <f t="shared" si="1"/>
        <v>54.949999999999996</v>
      </c>
      <c r="H28" s="7">
        <f t="shared" si="2"/>
        <v>88.629032258064512</v>
      </c>
      <c r="I28" s="10"/>
      <c r="Q28" s="3">
        <v>44809</v>
      </c>
      <c r="R28" s="11" t="s">
        <v>14</v>
      </c>
      <c r="S28" s="11">
        <v>310</v>
      </c>
      <c r="T28">
        <v>1060</v>
      </c>
    </row>
    <row r="29" spans="1:20" x14ac:dyDescent="0.25">
      <c r="A29" s="3">
        <v>44727</v>
      </c>
      <c r="B29" t="s">
        <v>53</v>
      </c>
      <c r="C29">
        <v>6000</v>
      </c>
      <c r="D29">
        <v>62</v>
      </c>
      <c r="E29">
        <f t="shared" si="0"/>
        <v>3720</v>
      </c>
      <c r="F29">
        <v>3833</v>
      </c>
      <c r="G29" s="7">
        <f t="shared" si="1"/>
        <v>63.88333333333334</v>
      </c>
      <c r="H29" s="7">
        <f t="shared" si="2"/>
        <v>103.03763440860214</v>
      </c>
      <c r="I29" s="10"/>
      <c r="Q29" s="3">
        <v>44809</v>
      </c>
      <c r="R29" s="11" t="s">
        <v>11</v>
      </c>
      <c r="S29" s="11">
        <v>500</v>
      </c>
      <c r="T29">
        <v>2250</v>
      </c>
    </row>
    <row r="30" spans="1:20" x14ac:dyDescent="0.25">
      <c r="A30" s="3">
        <v>44727</v>
      </c>
      <c r="B30" t="s">
        <v>54</v>
      </c>
      <c r="C30">
        <f>4200+1800</f>
        <v>6000</v>
      </c>
      <c r="D30">
        <v>62</v>
      </c>
      <c r="E30">
        <f t="shared" si="0"/>
        <v>3720</v>
      </c>
      <c r="F30">
        <v>3333</v>
      </c>
      <c r="G30" s="7">
        <f t="shared" si="1"/>
        <v>55.55</v>
      </c>
      <c r="H30" s="7">
        <f t="shared" si="2"/>
        <v>89.596774193548384</v>
      </c>
      <c r="I30" s="10"/>
      <c r="Q30" s="3">
        <v>44809</v>
      </c>
      <c r="R30" s="11" t="s">
        <v>8</v>
      </c>
      <c r="S30" s="11">
        <v>400</v>
      </c>
      <c r="T30">
        <v>400</v>
      </c>
    </row>
    <row r="31" spans="1:20" x14ac:dyDescent="0.25">
      <c r="A31" s="3">
        <v>44727</v>
      </c>
      <c r="B31" t="s">
        <v>55</v>
      </c>
      <c r="C31">
        <v>6000</v>
      </c>
      <c r="D31">
        <v>62</v>
      </c>
      <c r="E31">
        <f t="shared" si="0"/>
        <v>3720</v>
      </c>
      <c r="F31">
        <v>2500</v>
      </c>
      <c r="G31" s="7">
        <f t="shared" si="1"/>
        <v>41.666666666666671</v>
      </c>
      <c r="H31" s="7">
        <f t="shared" si="2"/>
        <v>67.204301075268816</v>
      </c>
      <c r="I31" s="10"/>
      <c r="Q31" s="3">
        <v>44809</v>
      </c>
      <c r="R31" s="11" t="s">
        <v>12</v>
      </c>
      <c r="S31" s="11">
        <v>500</v>
      </c>
      <c r="T31">
        <v>1875</v>
      </c>
    </row>
    <row r="32" spans="1:20" x14ac:dyDescent="0.25">
      <c r="A32" s="3">
        <v>44727</v>
      </c>
      <c r="B32" t="s">
        <v>56</v>
      </c>
      <c r="C32">
        <v>2250</v>
      </c>
      <c r="D32">
        <v>62</v>
      </c>
      <c r="E32">
        <f t="shared" si="0"/>
        <v>1395</v>
      </c>
      <c r="F32">
        <v>1000</v>
      </c>
      <c r="G32" s="7">
        <f t="shared" si="1"/>
        <v>44.444444444444443</v>
      </c>
      <c r="H32" s="7">
        <f t="shared" si="2"/>
        <v>71.68458781362007</v>
      </c>
      <c r="I32" s="10"/>
      <c r="Q32" s="3">
        <v>44809</v>
      </c>
      <c r="R32" s="11" t="s">
        <v>9</v>
      </c>
      <c r="S32" s="11">
        <v>400</v>
      </c>
      <c r="T32">
        <v>2237</v>
      </c>
    </row>
    <row r="33" spans="1:20" x14ac:dyDescent="0.25">
      <c r="A33" s="3">
        <v>44727</v>
      </c>
      <c r="B33" t="s">
        <v>57</v>
      </c>
      <c r="C33">
        <v>2250</v>
      </c>
      <c r="D33">
        <v>62</v>
      </c>
      <c r="E33">
        <f t="shared" si="0"/>
        <v>1395</v>
      </c>
      <c r="F33">
        <v>1500</v>
      </c>
      <c r="G33" s="7">
        <f t="shared" si="1"/>
        <v>66.666666666666657</v>
      </c>
      <c r="H33" s="7">
        <f t="shared" si="2"/>
        <v>107.5268817204301</v>
      </c>
      <c r="I33" s="10"/>
      <c r="Q33" s="3">
        <v>44810</v>
      </c>
      <c r="R33" s="11" t="s">
        <v>4</v>
      </c>
      <c r="S33" s="11">
        <v>411</v>
      </c>
      <c r="T33">
        <v>2161</v>
      </c>
    </row>
    <row r="34" spans="1:20" x14ac:dyDescent="0.25">
      <c r="A34" s="3">
        <v>44727</v>
      </c>
      <c r="B34" t="s">
        <v>58</v>
      </c>
      <c r="C34">
        <v>6000</v>
      </c>
      <c r="D34">
        <v>62</v>
      </c>
      <c r="E34">
        <f t="shared" si="0"/>
        <v>3720</v>
      </c>
      <c r="F34">
        <v>2685</v>
      </c>
      <c r="G34" s="7">
        <f t="shared" si="1"/>
        <v>44.75</v>
      </c>
      <c r="H34" s="7">
        <f t="shared" si="2"/>
        <v>72.177419354838719</v>
      </c>
      <c r="I34" s="10"/>
      <c r="Q34" s="3">
        <v>44810</v>
      </c>
      <c r="R34" s="11" t="s">
        <v>11</v>
      </c>
      <c r="S34" s="11">
        <v>573</v>
      </c>
      <c r="T34">
        <v>2823</v>
      </c>
    </row>
    <row r="35" spans="1:20" x14ac:dyDescent="0.25">
      <c r="A35" s="3">
        <v>44727</v>
      </c>
      <c r="B35" t="s">
        <v>59</v>
      </c>
      <c r="C35">
        <v>6000</v>
      </c>
      <c r="D35">
        <v>62</v>
      </c>
      <c r="E35">
        <f t="shared" si="0"/>
        <v>3720</v>
      </c>
      <c r="F35">
        <v>2852</v>
      </c>
      <c r="G35" s="7">
        <f t="shared" si="1"/>
        <v>47.533333333333331</v>
      </c>
      <c r="H35" s="7">
        <f t="shared" si="2"/>
        <v>76.666666666666671</v>
      </c>
      <c r="I35" s="10"/>
      <c r="Q35" s="3">
        <v>44810</v>
      </c>
      <c r="R35" s="11" t="s">
        <v>9</v>
      </c>
      <c r="S35" s="11">
        <v>42</v>
      </c>
      <c r="T35">
        <v>2279</v>
      </c>
    </row>
    <row r="36" spans="1:20" x14ac:dyDescent="0.25">
      <c r="A36" s="3">
        <v>44727</v>
      </c>
      <c r="B36" t="s">
        <v>60</v>
      </c>
      <c r="C36">
        <v>6000</v>
      </c>
      <c r="D36">
        <v>62</v>
      </c>
      <c r="E36">
        <f t="shared" si="0"/>
        <v>3720</v>
      </c>
      <c r="F36">
        <v>3000</v>
      </c>
      <c r="G36" s="7">
        <f t="shared" si="1"/>
        <v>50</v>
      </c>
      <c r="H36" s="7">
        <f t="shared" si="2"/>
        <v>80.645161290322577</v>
      </c>
      <c r="I36" s="10">
        <f>SUM(C25:C36)/(P11+P12+P13+P14)</f>
        <v>1573.1707317073171</v>
      </c>
      <c r="Q36" s="3">
        <v>44810</v>
      </c>
      <c r="R36" s="11" t="s">
        <v>5</v>
      </c>
      <c r="S36" s="11">
        <v>87</v>
      </c>
      <c r="T36">
        <v>1837</v>
      </c>
    </row>
    <row r="37" spans="1:20" x14ac:dyDescent="0.25">
      <c r="A37" s="3">
        <v>44734</v>
      </c>
      <c r="B37" t="s">
        <v>10</v>
      </c>
      <c r="C37">
        <v>9000</v>
      </c>
      <c r="D37">
        <v>62</v>
      </c>
      <c r="E37">
        <f t="shared" si="0"/>
        <v>5580</v>
      </c>
      <c r="F37">
        <v>2643</v>
      </c>
      <c r="G37" s="7">
        <f t="shared" si="1"/>
        <v>29.366666666666667</v>
      </c>
      <c r="H37" s="7">
        <f t="shared" si="2"/>
        <v>47.365591397849457</v>
      </c>
      <c r="I37" s="10"/>
      <c r="Q37" s="3">
        <v>44810</v>
      </c>
      <c r="R37" s="11" t="s">
        <v>6</v>
      </c>
      <c r="S37" s="11">
        <v>153</v>
      </c>
      <c r="T37">
        <v>1403</v>
      </c>
    </row>
    <row r="38" spans="1:20" x14ac:dyDescent="0.25">
      <c r="A38" s="3">
        <v>44734</v>
      </c>
      <c r="B38" t="s">
        <v>11</v>
      </c>
      <c r="C38">
        <v>9000</v>
      </c>
      <c r="D38">
        <v>62</v>
      </c>
      <c r="E38">
        <f t="shared" si="0"/>
        <v>5580</v>
      </c>
      <c r="F38">
        <v>2823</v>
      </c>
      <c r="G38" s="7">
        <f t="shared" si="1"/>
        <v>31.366666666666664</v>
      </c>
      <c r="H38" s="7">
        <f t="shared" si="2"/>
        <v>50.591397849462361</v>
      </c>
      <c r="I38" s="10"/>
      <c r="Q38" s="3">
        <v>44811</v>
      </c>
      <c r="R38" s="11" t="s">
        <v>8</v>
      </c>
      <c r="S38" s="11">
        <v>132</v>
      </c>
      <c r="T38">
        <v>532</v>
      </c>
    </row>
    <row r="39" spans="1:20" x14ac:dyDescent="0.25">
      <c r="A39" s="3">
        <v>44734</v>
      </c>
      <c r="B39" t="s">
        <v>12</v>
      </c>
      <c r="C39">
        <v>9000</v>
      </c>
      <c r="D39">
        <v>62</v>
      </c>
      <c r="E39">
        <f t="shared" si="0"/>
        <v>5580</v>
      </c>
      <c r="F39">
        <v>2328</v>
      </c>
      <c r="G39" s="7">
        <f t="shared" si="1"/>
        <v>25.866666666666667</v>
      </c>
      <c r="H39" s="7">
        <f t="shared" si="2"/>
        <v>41.72043010752688</v>
      </c>
      <c r="I39" s="10"/>
      <c r="Q39" s="3">
        <v>44811</v>
      </c>
      <c r="R39" s="11" t="s">
        <v>7</v>
      </c>
      <c r="S39" s="11">
        <v>135</v>
      </c>
      <c r="T39">
        <v>330</v>
      </c>
    </row>
    <row r="40" spans="1:20" x14ac:dyDescent="0.25">
      <c r="A40" s="3">
        <v>44734</v>
      </c>
      <c r="B40" t="s">
        <v>14</v>
      </c>
      <c r="C40">
        <v>9000</v>
      </c>
      <c r="D40">
        <v>62</v>
      </c>
      <c r="E40">
        <f t="shared" si="0"/>
        <v>5580</v>
      </c>
      <c r="F40">
        <v>1060</v>
      </c>
      <c r="G40" s="7">
        <f t="shared" si="1"/>
        <v>11.777777777777777</v>
      </c>
      <c r="H40" s="7">
        <f t="shared" si="2"/>
        <v>18.996415770609318</v>
      </c>
      <c r="I40" s="10"/>
      <c r="Q40" s="3">
        <v>44811</v>
      </c>
      <c r="R40" s="11" t="s">
        <v>7</v>
      </c>
      <c r="S40" s="11">
        <v>56</v>
      </c>
      <c r="T40">
        <v>386</v>
      </c>
    </row>
    <row r="41" spans="1:20" x14ac:dyDescent="0.25">
      <c r="A41" s="3">
        <v>44734</v>
      </c>
      <c r="B41" t="s">
        <v>15</v>
      </c>
      <c r="C41">
        <v>8790</v>
      </c>
      <c r="D41">
        <v>62</v>
      </c>
      <c r="E41" s="6">
        <f t="shared" si="0"/>
        <v>5449.8</v>
      </c>
      <c r="F41">
        <v>1653</v>
      </c>
      <c r="G41" s="7">
        <f t="shared" si="1"/>
        <v>18.805460750853243</v>
      </c>
      <c r="H41" s="7">
        <f t="shared" si="2"/>
        <v>30.331388307827812</v>
      </c>
      <c r="I41" s="10">
        <f>SUM(C37:C41)/(P15+P16)</f>
        <v>2239.5</v>
      </c>
      <c r="Q41" s="3">
        <v>44811</v>
      </c>
      <c r="R41" s="11" t="s">
        <v>12</v>
      </c>
      <c r="S41" s="11">
        <v>453</v>
      </c>
      <c r="T41">
        <v>2328</v>
      </c>
    </row>
    <row r="42" spans="1:20" x14ac:dyDescent="0.25">
      <c r="C42">
        <f>SUM(C4:C41)</f>
        <v>231385</v>
      </c>
      <c r="E42" s="6">
        <f>SUM(E4:E41)</f>
        <v>143458.69999999998</v>
      </c>
      <c r="F42" s="6">
        <f>SUM(F4:F41)</f>
        <v>106507</v>
      </c>
      <c r="I42" s="10"/>
      <c r="Q42" s="3">
        <v>44811</v>
      </c>
      <c r="R42" s="11" t="s">
        <v>13</v>
      </c>
      <c r="S42" s="11">
        <v>534</v>
      </c>
      <c r="T42">
        <v>1284</v>
      </c>
    </row>
    <row r="46" spans="1:20" x14ac:dyDescent="0.25">
      <c r="Q46" s="3"/>
      <c r="R46" s="11"/>
      <c r="S46" s="11"/>
    </row>
    <row r="47" spans="1:20" x14ac:dyDescent="0.25">
      <c r="Q47" s="3"/>
      <c r="R47" s="11"/>
      <c r="S47" s="11"/>
    </row>
    <row r="48" spans="1:20" x14ac:dyDescent="0.25">
      <c r="Q48" s="3"/>
      <c r="R48" s="11"/>
      <c r="S48" s="11"/>
    </row>
    <row r="49" spans="17:19" x14ac:dyDescent="0.25">
      <c r="Q49" s="3"/>
      <c r="R49" s="11"/>
      <c r="S49" s="11"/>
    </row>
    <row r="50" spans="17:19" x14ac:dyDescent="0.25">
      <c r="Q50" s="3"/>
      <c r="R50" s="11"/>
      <c r="S50" s="11"/>
    </row>
    <row r="133" spans="19:19" x14ac:dyDescent="0.25">
      <c r="S133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EFED-F544-4B9F-BC12-BF78ABF6513D}">
  <dimension ref="A3:N36"/>
  <sheetViews>
    <sheetView workbookViewId="0">
      <selection activeCell="F3" sqref="F3"/>
    </sheetView>
  </sheetViews>
  <sheetFormatPr defaultRowHeight="15" x14ac:dyDescent="0.25"/>
  <cols>
    <col min="1" max="1" width="9.7109375" bestFit="1" customWidth="1"/>
    <col min="2" max="3" width="8.7109375" customWidth="1"/>
    <col min="4" max="4" width="11.85546875" customWidth="1"/>
    <col min="5" max="5" width="8.85546875" customWidth="1"/>
    <col min="6" max="6" width="8.7109375" customWidth="1"/>
    <col min="10" max="10" width="9.7109375" bestFit="1" customWidth="1"/>
    <col min="12" max="12" width="9.7109375" bestFit="1" customWidth="1"/>
  </cols>
  <sheetData>
    <row r="3" spans="1:14" ht="30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79</v>
      </c>
      <c r="G3" s="1" t="s">
        <v>25</v>
      </c>
      <c r="H3" s="1" t="s">
        <v>26</v>
      </c>
      <c r="I3" s="1" t="s">
        <v>27</v>
      </c>
    </row>
    <row r="4" spans="1:14" x14ac:dyDescent="0.25">
      <c r="A4" s="2">
        <v>45057</v>
      </c>
      <c r="B4" t="s">
        <v>4</v>
      </c>
      <c r="C4">
        <v>1500</v>
      </c>
      <c r="D4">
        <v>39</v>
      </c>
      <c r="E4">
        <f>C4*D4/100</f>
        <v>585</v>
      </c>
      <c r="F4">
        <v>459</v>
      </c>
      <c r="G4" s="7">
        <f>F4/C4*100</f>
        <v>30.599999999999998</v>
      </c>
      <c r="H4" s="7">
        <f>F4/E4*100</f>
        <v>78.461538461538467</v>
      </c>
      <c r="J4" s="4"/>
      <c r="K4" s="4" t="s">
        <v>17</v>
      </c>
      <c r="L4" s="4" t="s">
        <v>18</v>
      </c>
      <c r="M4" s="4" t="s">
        <v>19</v>
      </c>
      <c r="N4" s="4" t="s">
        <v>18</v>
      </c>
    </row>
    <row r="5" spans="1:14" x14ac:dyDescent="0.25">
      <c r="A5" s="2">
        <v>45057</v>
      </c>
      <c r="B5" t="s">
        <v>5</v>
      </c>
      <c r="C5">
        <v>3000</v>
      </c>
      <c r="D5">
        <v>39</v>
      </c>
      <c r="E5">
        <f t="shared" ref="E5:E11" si="0">C5*D5/100</f>
        <v>1170</v>
      </c>
      <c r="F5">
        <v>848</v>
      </c>
      <c r="G5" s="7">
        <f t="shared" ref="G5:G32" si="1">F5/C5*100</f>
        <v>28.266666666666669</v>
      </c>
      <c r="H5" s="7">
        <f t="shared" ref="H5:H32" si="2">F5/E5*100</f>
        <v>72.478632478632477</v>
      </c>
      <c r="J5" s="5">
        <v>45057</v>
      </c>
      <c r="K5" s="4" t="s">
        <v>20</v>
      </c>
      <c r="L5" s="4">
        <v>10</v>
      </c>
      <c r="M5" s="4" t="s">
        <v>21</v>
      </c>
      <c r="N5" s="4">
        <v>10</v>
      </c>
    </row>
    <row r="6" spans="1:14" x14ac:dyDescent="0.25">
      <c r="A6" s="2">
        <v>45057</v>
      </c>
      <c r="B6" t="s">
        <v>7</v>
      </c>
      <c r="C6">
        <v>3000</v>
      </c>
      <c r="D6">
        <v>39</v>
      </c>
      <c r="E6">
        <f t="shared" si="0"/>
        <v>1170</v>
      </c>
      <c r="F6">
        <v>1048</v>
      </c>
      <c r="G6" s="7">
        <f t="shared" si="1"/>
        <v>34.93333333333333</v>
      </c>
      <c r="H6" s="7">
        <f t="shared" si="2"/>
        <v>89.572649572649581</v>
      </c>
      <c r="J6" s="5">
        <v>45071</v>
      </c>
      <c r="K6" s="4" t="s">
        <v>22</v>
      </c>
      <c r="L6" s="4">
        <v>10</v>
      </c>
      <c r="M6" s="4" t="s">
        <v>23</v>
      </c>
      <c r="N6" s="4">
        <v>10</v>
      </c>
    </row>
    <row r="7" spans="1:14" x14ac:dyDescent="0.25">
      <c r="A7" s="2">
        <v>45057</v>
      </c>
      <c r="B7" t="s">
        <v>6</v>
      </c>
      <c r="C7">
        <v>3000</v>
      </c>
      <c r="D7">
        <v>39</v>
      </c>
      <c r="E7">
        <f t="shared" si="0"/>
        <v>1170</v>
      </c>
      <c r="F7">
        <v>921</v>
      </c>
      <c r="G7" s="7">
        <f t="shared" si="1"/>
        <v>30.7</v>
      </c>
      <c r="H7" s="7">
        <f t="shared" si="2"/>
        <v>78.717948717948715</v>
      </c>
      <c r="J7" s="5">
        <v>45090</v>
      </c>
      <c r="K7" s="4" t="s">
        <v>24</v>
      </c>
      <c r="L7" s="4">
        <v>8</v>
      </c>
      <c r="M7" s="4" t="s">
        <v>23</v>
      </c>
      <c r="N7" s="4">
        <v>8</v>
      </c>
    </row>
    <row r="8" spans="1:14" x14ac:dyDescent="0.25">
      <c r="A8" s="2">
        <v>45057</v>
      </c>
      <c r="B8" t="s">
        <v>8</v>
      </c>
      <c r="C8">
        <v>3000</v>
      </c>
      <c r="D8">
        <v>39</v>
      </c>
      <c r="E8">
        <f t="shared" si="0"/>
        <v>1170</v>
      </c>
      <c r="F8">
        <f>300+633+89</f>
        <v>1022</v>
      </c>
      <c r="G8" s="7">
        <f t="shared" si="1"/>
        <v>34.06666666666667</v>
      </c>
      <c r="H8" s="7">
        <f t="shared" si="2"/>
        <v>87.350427350427353</v>
      </c>
      <c r="J8" s="5">
        <v>45090</v>
      </c>
      <c r="K8" s="4" t="s">
        <v>23</v>
      </c>
      <c r="L8" s="4">
        <v>7</v>
      </c>
      <c r="M8" s="4" t="s">
        <v>24</v>
      </c>
      <c r="N8" s="4">
        <v>7</v>
      </c>
    </row>
    <row r="9" spans="1:14" x14ac:dyDescent="0.25">
      <c r="A9" s="2">
        <v>45057</v>
      </c>
      <c r="B9" t="s">
        <v>9</v>
      </c>
      <c r="C9">
        <v>3000</v>
      </c>
      <c r="D9">
        <v>39</v>
      </c>
      <c r="E9">
        <f t="shared" si="0"/>
        <v>1170</v>
      </c>
      <c r="F9">
        <f>302+642</f>
        <v>944</v>
      </c>
      <c r="G9" s="7">
        <f t="shared" si="1"/>
        <v>31.466666666666665</v>
      </c>
      <c r="H9" s="7">
        <f t="shared" si="2"/>
        <v>80.683760683760681</v>
      </c>
      <c r="L9">
        <f>SUM(L5:L8)</f>
        <v>35</v>
      </c>
      <c r="N9">
        <f>SUM(N5:N8)</f>
        <v>35</v>
      </c>
    </row>
    <row r="10" spans="1:14" x14ac:dyDescent="0.25">
      <c r="A10" s="2"/>
      <c r="C10" s="8">
        <f>SUM(C4:C9)</f>
        <v>16500</v>
      </c>
      <c r="D10" s="8">
        <f>AVERAGE(D4:D9)</f>
        <v>39</v>
      </c>
      <c r="E10" s="8">
        <f>SUM(E4:E9)</f>
        <v>6435</v>
      </c>
      <c r="F10" s="8">
        <f>SUM(F4:F9)</f>
        <v>5242</v>
      </c>
      <c r="G10" s="9">
        <f>F10/C10*100</f>
        <v>31.76969696969697</v>
      </c>
      <c r="H10" s="9">
        <f t="shared" si="2"/>
        <v>81.460761460761461</v>
      </c>
      <c r="I10" s="8">
        <f>C10/N5</f>
        <v>1650</v>
      </c>
    </row>
    <row r="11" spans="1:14" x14ac:dyDescent="0.25">
      <c r="A11" s="2">
        <v>45071</v>
      </c>
      <c r="B11" t="s">
        <v>5</v>
      </c>
      <c r="C11">
        <v>3000</v>
      </c>
      <c r="D11">
        <v>61</v>
      </c>
      <c r="E11">
        <f t="shared" si="0"/>
        <v>1830</v>
      </c>
      <c r="F11">
        <v>2187</v>
      </c>
      <c r="G11" s="7">
        <f t="shared" si="1"/>
        <v>72.899999999999991</v>
      </c>
      <c r="H11" s="7">
        <f t="shared" si="2"/>
        <v>119.50819672131148</v>
      </c>
    </row>
    <row r="12" spans="1:14" x14ac:dyDescent="0.25">
      <c r="A12" s="2">
        <v>45071</v>
      </c>
      <c r="B12" t="s">
        <v>4</v>
      </c>
      <c r="C12">
        <v>3000</v>
      </c>
      <c r="D12">
        <v>61</v>
      </c>
      <c r="E12">
        <f t="shared" ref="E12:E32" si="3">C12*D12/100</f>
        <v>1830</v>
      </c>
      <c r="F12">
        <v>2297</v>
      </c>
      <c r="G12" s="7">
        <f t="shared" si="1"/>
        <v>76.566666666666677</v>
      </c>
      <c r="H12" s="7">
        <f t="shared" si="2"/>
        <v>125.51912568306011</v>
      </c>
    </row>
    <row r="13" spans="1:14" x14ac:dyDescent="0.25">
      <c r="A13" s="2">
        <v>45071</v>
      </c>
      <c r="B13" t="s">
        <v>15</v>
      </c>
      <c r="C13">
        <v>3000</v>
      </c>
      <c r="D13">
        <v>61</v>
      </c>
      <c r="E13">
        <f t="shared" si="3"/>
        <v>1830</v>
      </c>
      <c r="F13">
        <v>1454</v>
      </c>
      <c r="G13" s="7">
        <f t="shared" si="1"/>
        <v>48.466666666666669</v>
      </c>
      <c r="H13" s="7">
        <f t="shared" si="2"/>
        <v>79.453551912568315</v>
      </c>
    </row>
    <row r="14" spans="1:14" x14ac:dyDescent="0.25">
      <c r="A14" s="2">
        <v>45071</v>
      </c>
      <c r="B14" t="s">
        <v>14</v>
      </c>
      <c r="C14">
        <v>4500</v>
      </c>
      <c r="D14">
        <v>61</v>
      </c>
      <c r="E14">
        <f t="shared" si="3"/>
        <v>2745</v>
      </c>
      <c r="F14">
        <v>1440</v>
      </c>
      <c r="G14" s="7">
        <f t="shared" si="1"/>
        <v>32</v>
      </c>
      <c r="H14" s="7">
        <f t="shared" si="2"/>
        <v>52.459016393442624</v>
      </c>
    </row>
    <row r="15" spans="1:14" x14ac:dyDescent="0.25">
      <c r="A15" s="2">
        <v>45071</v>
      </c>
      <c r="B15" t="s">
        <v>10</v>
      </c>
      <c r="C15">
        <v>4500</v>
      </c>
      <c r="D15">
        <v>61</v>
      </c>
      <c r="E15">
        <f t="shared" si="3"/>
        <v>2745</v>
      </c>
      <c r="F15">
        <v>1369</v>
      </c>
      <c r="G15" s="7">
        <f t="shared" si="1"/>
        <v>30.422222222222224</v>
      </c>
      <c r="H15" s="7">
        <f t="shared" si="2"/>
        <v>49.872495446265937</v>
      </c>
    </row>
    <row r="16" spans="1:14" x14ac:dyDescent="0.25">
      <c r="A16" s="2">
        <v>45071</v>
      </c>
      <c r="B16" t="s">
        <v>13</v>
      </c>
      <c r="C16">
        <v>3000</v>
      </c>
      <c r="D16">
        <v>61</v>
      </c>
      <c r="E16">
        <f t="shared" si="3"/>
        <v>1830</v>
      </c>
      <c r="F16">
        <v>1546</v>
      </c>
      <c r="G16" s="7">
        <f t="shared" si="1"/>
        <v>51.533333333333331</v>
      </c>
      <c r="H16" s="7">
        <f t="shared" si="2"/>
        <v>84.480874316939889</v>
      </c>
    </row>
    <row r="17" spans="1:9" x14ac:dyDescent="0.25">
      <c r="A17" s="2">
        <v>45071</v>
      </c>
      <c r="B17" t="s">
        <v>12</v>
      </c>
      <c r="C17">
        <v>3000</v>
      </c>
      <c r="D17">
        <v>61</v>
      </c>
      <c r="E17">
        <f t="shared" si="3"/>
        <v>1830</v>
      </c>
      <c r="F17">
        <v>1420</v>
      </c>
      <c r="G17" s="7">
        <f t="shared" si="1"/>
        <v>47.333333333333336</v>
      </c>
      <c r="H17" s="7">
        <f t="shared" si="2"/>
        <v>77.595628415300538</v>
      </c>
    </row>
    <row r="18" spans="1:9" x14ac:dyDescent="0.25">
      <c r="A18" s="2">
        <v>45071</v>
      </c>
      <c r="B18" t="s">
        <v>11</v>
      </c>
      <c r="C18">
        <v>3600</v>
      </c>
      <c r="D18">
        <v>61</v>
      </c>
      <c r="E18">
        <f t="shared" si="3"/>
        <v>2196</v>
      </c>
      <c r="F18">
        <v>1303</v>
      </c>
      <c r="G18" s="7">
        <f t="shared" si="1"/>
        <v>36.194444444444443</v>
      </c>
      <c r="H18" s="7">
        <f t="shared" si="2"/>
        <v>59.335154826958103</v>
      </c>
    </row>
    <row r="19" spans="1:9" x14ac:dyDescent="0.25">
      <c r="A19" s="2"/>
      <c r="C19" s="8">
        <f>SUM(C11:C18)</f>
        <v>27600</v>
      </c>
      <c r="D19" s="8">
        <f>AVERAGE(D11:D18)</f>
        <v>61</v>
      </c>
      <c r="E19" s="8">
        <f>SUM(E11:E18)</f>
        <v>16836</v>
      </c>
      <c r="F19" s="8">
        <f>SUM(F11:F18)</f>
        <v>13016</v>
      </c>
      <c r="G19" s="9">
        <f>F19/C19*100</f>
        <v>47.159420289855078</v>
      </c>
      <c r="H19" s="9">
        <f>F19/E19*100</f>
        <v>77.310525065336194</v>
      </c>
      <c r="I19" s="8">
        <f>C19/N6</f>
        <v>2760</v>
      </c>
    </row>
    <row r="20" spans="1:9" x14ac:dyDescent="0.25">
      <c r="A20" s="2">
        <v>45090</v>
      </c>
      <c r="B20" t="s">
        <v>6</v>
      </c>
      <c r="C20">
        <v>4500</v>
      </c>
      <c r="D20">
        <v>57</v>
      </c>
      <c r="E20">
        <f t="shared" si="3"/>
        <v>2565</v>
      </c>
      <c r="F20">
        <v>2092</v>
      </c>
      <c r="G20" s="7">
        <f t="shared" si="1"/>
        <v>46.488888888888894</v>
      </c>
      <c r="H20" s="7">
        <f t="shared" si="2"/>
        <v>81.55945419103314</v>
      </c>
    </row>
    <row r="21" spans="1:9" x14ac:dyDescent="0.25">
      <c r="A21" s="2">
        <v>45090</v>
      </c>
      <c r="B21" t="s">
        <v>12</v>
      </c>
      <c r="C21">
        <v>4500</v>
      </c>
      <c r="D21">
        <v>57</v>
      </c>
      <c r="E21">
        <f t="shared" si="3"/>
        <v>2565</v>
      </c>
      <c r="F21">
        <v>1814</v>
      </c>
      <c r="G21" s="7">
        <f t="shared" si="1"/>
        <v>40.31111111111111</v>
      </c>
      <c r="H21" s="7">
        <f t="shared" si="2"/>
        <v>70.721247563352833</v>
      </c>
    </row>
    <row r="22" spans="1:9" x14ac:dyDescent="0.25">
      <c r="A22" s="2">
        <v>45090</v>
      </c>
      <c r="B22" t="s">
        <v>5</v>
      </c>
      <c r="C22">
        <v>3000</v>
      </c>
      <c r="D22">
        <v>57</v>
      </c>
      <c r="E22">
        <f t="shared" si="3"/>
        <v>1710</v>
      </c>
      <c r="F22">
        <v>1994</v>
      </c>
      <c r="G22" s="7">
        <f t="shared" si="1"/>
        <v>66.466666666666669</v>
      </c>
      <c r="H22" s="7">
        <f t="shared" si="2"/>
        <v>116.60818713450291</v>
      </c>
    </row>
    <row r="23" spans="1:9" x14ac:dyDescent="0.25">
      <c r="A23" s="2">
        <v>45090</v>
      </c>
      <c r="B23" t="s">
        <v>11</v>
      </c>
      <c r="C23">
        <v>4500</v>
      </c>
      <c r="D23">
        <v>57</v>
      </c>
      <c r="E23">
        <f t="shared" si="3"/>
        <v>2565</v>
      </c>
      <c r="F23">
        <v>1500</v>
      </c>
      <c r="G23" s="7">
        <f t="shared" si="1"/>
        <v>33.333333333333329</v>
      </c>
      <c r="H23" s="7">
        <f t="shared" si="2"/>
        <v>58.479532163742689</v>
      </c>
    </row>
    <row r="24" spans="1:9" x14ac:dyDescent="0.25">
      <c r="A24" s="2">
        <v>45090</v>
      </c>
      <c r="B24" t="s">
        <v>7</v>
      </c>
      <c r="C24">
        <v>4500</v>
      </c>
      <c r="D24">
        <v>57</v>
      </c>
      <c r="E24">
        <f t="shared" si="3"/>
        <v>2565</v>
      </c>
      <c r="F24">
        <v>1779</v>
      </c>
      <c r="G24" s="7">
        <f t="shared" si="1"/>
        <v>39.533333333333331</v>
      </c>
      <c r="H24" s="7">
        <f t="shared" si="2"/>
        <v>69.356725146198826</v>
      </c>
    </row>
    <row r="25" spans="1:9" x14ac:dyDescent="0.25">
      <c r="A25" s="2">
        <v>45090</v>
      </c>
      <c r="B25" t="s">
        <v>4</v>
      </c>
      <c r="C25">
        <v>4500</v>
      </c>
      <c r="D25">
        <v>57</v>
      </c>
      <c r="E25">
        <f t="shared" si="3"/>
        <v>2565</v>
      </c>
      <c r="F25">
        <v>2222</v>
      </c>
      <c r="G25" s="7">
        <f t="shared" si="1"/>
        <v>49.377777777777773</v>
      </c>
      <c r="H25" s="7">
        <f t="shared" si="2"/>
        <v>86.627680311890842</v>
      </c>
    </row>
    <row r="26" spans="1:9" x14ac:dyDescent="0.25">
      <c r="A26" s="2">
        <v>45090</v>
      </c>
      <c r="B26" t="s">
        <v>13</v>
      </c>
      <c r="C26">
        <v>3000</v>
      </c>
      <c r="D26">
        <v>57</v>
      </c>
      <c r="E26">
        <f t="shared" si="3"/>
        <v>1710</v>
      </c>
      <c r="F26">
        <v>1479</v>
      </c>
      <c r="G26" s="7">
        <f t="shared" si="1"/>
        <v>49.3</v>
      </c>
      <c r="H26" s="7">
        <f t="shared" si="2"/>
        <v>86.491228070175438</v>
      </c>
    </row>
    <row r="27" spans="1:9" x14ac:dyDescent="0.25">
      <c r="A27" s="2">
        <v>45090</v>
      </c>
      <c r="B27" t="s">
        <v>8</v>
      </c>
      <c r="C27">
        <v>4500</v>
      </c>
      <c r="D27">
        <v>57</v>
      </c>
      <c r="E27">
        <f t="shared" si="3"/>
        <v>2565</v>
      </c>
      <c r="F27">
        <v>2054</v>
      </c>
      <c r="G27" s="7">
        <f t="shared" si="1"/>
        <v>45.644444444444446</v>
      </c>
      <c r="H27" s="7">
        <f t="shared" si="2"/>
        <v>80.077972709551659</v>
      </c>
    </row>
    <row r="28" spans="1:9" x14ac:dyDescent="0.25">
      <c r="A28" s="2">
        <v>45090</v>
      </c>
      <c r="B28" t="s">
        <v>10</v>
      </c>
      <c r="C28">
        <v>3150</v>
      </c>
      <c r="D28">
        <v>57</v>
      </c>
      <c r="E28" s="6">
        <f t="shared" si="3"/>
        <v>1795.5</v>
      </c>
      <c r="F28">
        <v>2000</v>
      </c>
      <c r="G28" s="7">
        <f t="shared" si="1"/>
        <v>63.492063492063487</v>
      </c>
      <c r="H28" s="7">
        <f t="shared" si="2"/>
        <v>111.38958507379559</v>
      </c>
    </row>
    <row r="29" spans="1:9" x14ac:dyDescent="0.25">
      <c r="A29" s="2">
        <v>45090</v>
      </c>
      <c r="B29" t="s">
        <v>14</v>
      </c>
      <c r="C29">
        <v>4500</v>
      </c>
      <c r="D29">
        <v>57</v>
      </c>
      <c r="E29">
        <f t="shared" si="3"/>
        <v>2565</v>
      </c>
      <c r="F29">
        <v>1848</v>
      </c>
      <c r="G29" s="7">
        <f t="shared" si="1"/>
        <v>41.06666666666667</v>
      </c>
      <c r="H29" s="7">
        <f t="shared" si="2"/>
        <v>72.046783625730995</v>
      </c>
    </row>
    <row r="30" spans="1:9" x14ac:dyDescent="0.25">
      <c r="A30" s="2">
        <v>45090</v>
      </c>
      <c r="B30" t="s">
        <v>9</v>
      </c>
      <c r="C30">
        <v>4500</v>
      </c>
      <c r="D30">
        <v>57</v>
      </c>
      <c r="E30">
        <f t="shared" si="3"/>
        <v>2565</v>
      </c>
      <c r="F30">
        <v>2045</v>
      </c>
      <c r="G30" s="7">
        <f t="shared" si="1"/>
        <v>45.444444444444443</v>
      </c>
      <c r="H30" s="7">
        <f t="shared" si="2"/>
        <v>79.727095516569207</v>
      </c>
    </row>
    <row r="31" spans="1:9" x14ac:dyDescent="0.25">
      <c r="A31" s="2">
        <v>45090</v>
      </c>
      <c r="B31" t="s">
        <v>16</v>
      </c>
      <c r="C31">
        <v>4500</v>
      </c>
      <c r="D31">
        <v>57</v>
      </c>
      <c r="E31">
        <f t="shared" si="3"/>
        <v>2565</v>
      </c>
      <c r="F31">
        <v>1443</v>
      </c>
      <c r="G31" s="7">
        <f t="shared" si="1"/>
        <v>32.066666666666663</v>
      </c>
      <c r="H31" s="7">
        <f t="shared" si="2"/>
        <v>56.257309941520475</v>
      </c>
    </row>
    <row r="32" spans="1:9" x14ac:dyDescent="0.25">
      <c r="A32" s="2">
        <v>45090</v>
      </c>
      <c r="B32" t="s">
        <v>15</v>
      </c>
      <c r="C32">
        <v>3000</v>
      </c>
      <c r="D32">
        <v>57</v>
      </c>
      <c r="E32">
        <f t="shared" si="3"/>
        <v>1710</v>
      </c>
      <c r="F32">
        <v>1566</v>
      </c>
      <c r="G32" s="7">
        <f t="shared" si="1"/>
        <v>52.2</v>
      </c>
      <c r="H32" s="7">
        <f t="shared" si="2"/>
        <v>91.578947368421055</v>
      </c>
    </row>
    <row r="33" spans="1:9" x14ac:dyDescent="0.25">
      <c r="A33" s="2"/>
      <c r="C33" s="8">
        <f>SUM(C20:C32)</f>
        <v>52650</v>
      </c>
      <c r="D33" s="8">
        <f>AVERAGE(D20:D32)</f>
        <v>57</v>
      </c>
      <c r="E33" s="10">
        <f>SUM(E20:E32)</f>
        <v>30010.5</v>
      </c>
      <c r="F33" s="8">
        <f>SUM(F20:F32)</f>
        <v>23836</v>
      </c>
      <c r="G33" s="9">
        <f>F33/C33*100</f>
        <v>45.27255460588794</v>
      </c>
      <c r="H33" s="9">
        <f>F33/E33*100</f>
        <v>79.425534396294623</v>
      </c>
      <c r="I33" s="8">
        <f>C33/(N7+N8)</f>
        <v>3510</v>
      </c>
    </row>
    <row r="34" spans="1:9" x14ac:dyDescent="0.25">
      <c r="B34" s="8"/>
    </row>
    <row r="35" spans="1:9" x14ac:dyDescent="0.25">
      <c r="C35" s="8">
        <v>96750</v>
      </c>
      <c r="D35" s="10">
        <f>E35/C35*100</f>
        <v>55.071317829457364</v>
      </c>
      <c r="E35" s="10">
        <f>E33+E19+E10</f>
        <v>53281.5</v>
      </c>
      <c r="F35" s="8">
        <f>F33+F19+F10</f>
        <v>42094</v>
      </c>
      <c r="G35" s="9">
        <f>F35/C35*100</f>
        <v>43.508010335917312</v>
      </c>
      <c r="H35" s="9">
        <f>F35/E35*100</f>
        <v>79.003031070821947</v>
      </c>
    </row>
    <row r="36" spans="1:9" x14ac:dyDescent="0.25">
      <c r="E36">
        <f>C35*0.55</f>
        <v>53212.500000000007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A401-FB17-4753-A1C9-57E06B61D6C0}">
  <dimension ref="A3:P46"/>
  <sheetViews>
    <sheetView zoomScaleNormal="100" workbookViewId="0">
      <selection activeCell="F3" sqref="F3"/>
    </sheetView>
  </sheetViews>
  <sheetFormatPr defaultRowHeight="15" x14ac:dyDescent="0.25"/>
  <cols>
    <col min="1" max="1" width="9.7109375" bestFit="1" customWidth="1"/>
    <col min="2" max="3" width="8.7109375" customWidth="1"/>
    <col min="4" max="4" width="11.85546875" customWidth="1"/>
    <col min="5" max="5" width="8.85546875" customWidth="1"/>
    <col min="6" max="6" width="8.7109375" customWidth="1"/>
    <col min="11" max="11" width="9.7109375" bestFit="1" customWidth="1"/>
    <col min="12" max="12" width="12.42578125" bestFit="1" customWidth="1"/>
    <col min="13" max="13" width="9.7109375" bestFit="1" customWidth="1"/>
    <col min="14" max="14" width="12.42578125" bestFit="1" customWidth="1"/>
  </cols>
  <sheetData>
    <row r="3" spans="1:16" ht="30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79</v>
      </c>
      <c r="G3" s="1" t="s">
        <v>25</v>
      </c>
      <c r="H3" s="1" t="s">
        <v>26</v>
      </c>
      <c r="I3" s="1" t="s">
        <v>27</v>
      </c>
    </row>
    <row r="4" spans="1:16" x14ac:dyDescent="0.25">
      <c r="A4" s="2">
        <v>45421</v>
      </c>
      <c r="B4" t="s">
        <v>10</v>
      </c>
      <c r="C4">
        <v>6000</v>
      </c>
      <c r="D4">
        <v>56</v>
      </c>
      <c r="E4">
        <f>C4*D4/100</f>
        <v>3360</v>
      </c>
      <c r="F4">
        <v>3066</v>
      </c>
      <c r="G4" s="7">
        <f>F4/C4*100</f>
        <v>51.1</v>
      </c>
      <c r="H4" s="7">
        <f>F4/E4*100</f>
        <v>91.25</v>
      </c>
      <c r="I4" s="7"/>
      <c r="K4" s="4"/>
      <c r="L4" s="4" t="s">
        <v>17</v>
      </c>
      <c r="M4" s="4" t="s">
        <v>18</v>
      </c>
      <c r="N4" s="4" t="s">
        <v>19</v>
      </c>
      <c r="O4" s="4" t="s">
        <v>18</v>
      </c>
    </row>
    <row r="5" spans="1:16" x14ac:dyDescent="0.25">
      <c r="A5" s="2">
        <v>45421</v>
      </c>
      <c r="B5" t="s">
        <v>4</v>
      </c>
      <c r="C5">
        <v>6000</v>
      </c>
      <c r="D5">
        <v>56</v>
      </c>
      <c r="E5">
        <f t="shared" ref="E5:E41" si="0">C5*D5/100</f>
        <v>3360</v>
      </c>
      <c r="F5">
        <v>2904</v>
      </c>
      <c r="G5" s="7">
        <f t="shared" ref="G5:G23" si="1">F5/C5*100</f>
        <v>48.4</v>
      </c>
      <c r="H5" s="7">
        <f t="shared" ref="H5:H41" si="2">F5/E5*100</f>
        <v>86.428571428571431</v>
      </c>
      <c r="I5" s="7"/>
      <c r="K5" s="5">
        <v>45421</v>
      </c>
      <c r="L5" s="4" t="s">
        <v>28</v>
      </c>
      <c r="M5" s="4">
        <v>63</v>
      </c>
      <c r="N5" s="4" t="s">
        <v>24</v>
      </c>
      <c r="O5" s="4">
        <v>57</v>
      </c>
    </row>
    <row r="6" spans="1:16" x14ac:dyDescent="0.25">
      <c r="A6" s="2">
        <v>45421</v>
      </c>
      <c r="B6" t="s">
        <v>11</v>
      </c>
      <c r="C6">
        <v>6000</v>
      </c>
      <c r="D6">
        <v>56</v>
      </c>
      <c r="E6">
        <f t="shared" si="0"/>
        <v>3360</v>
      </c>
      <c r="F6">
        <v>3025</v>
      </c>
      <c r="G6" s="7">
        <f t="shared" si="1"/>
        <v>50.416666666666664</v>
      </c>
      <c r="H6" s="7">
        <f t="shared" si="2"/>
        <v>90.029761904761912</v>
      </c>
      <c r="I6" s="7"/>
      <c r="K6" s="5">
        <v>45446</v>
      </c>
      <c r="L6" t="s">
        <v>42</v>
      </c>
      <c r="M6" s="4">
        <v>19</v>
      </c>
      <c r="N6" t="s">
        <v>20</v>
      </c>
      <c r="O6" s="4">
        <v>17</v>
      </c>
    </row>
    <row r="7" spans="1:16" x14ac:dyDescent="0.25">
      <c r="A7" s="2">
        <v>45421</v>
      </c>
      <c r="B7" t="s">
        <v>12</v>
      </c>
      <c r="C7">
        <v>6000</v>
      </c>
      <c r="D7">
        <v>56</v>
      </c>
      <c r="E7">
        <f t="shared" si="0"/>
        <v>3360</v>
      </c>
      <c r="F7">
        <v>2834</v>
      </c>
      <c r="G7" s="7">
        <f t="shared" si="1"/>
        <v>47.233333333333334</v>
      </c>
      <c r="H7" s="7">
        <f t="shared" si="2"/>
        <v>84.345238095238102</v>
      </c>
      <c r="I7" s="7"/>
      <c r="K7" s="5">
        <v>45463</v>
      </c>
      <c r="L7" s="4" t="s">
        <v>20</v>
      </c>
      <c r="M7" s="4">
        <v>13</v>
      </c>
      <c r="N7" s="4" t="s">
        <v>24</v>
      </c>
      <c r="O7" s="4">
        <v>14</v>
      </c>
      <c r="P7" t="s">
        <v>43</v>
      </c>
    </row>
    <row r="8" spans="1:16" x14ac:dyDescent="0.25">
      <c r="A8" s="2">
        <v>45421</v>
      </c>
      <c r="B8" t="s">
        <v>13</v>
      </c>
      <c r="C8">
        <v>6000</v>
      </c>
      <c r="D8">
        <v>56</v>
      </c>
      <c r="E8">
        <f t="shared" si="0"/>
        <v>3360</v>
      </c>
      <c r="F8">
        <v>2828</v>
      </c>
      <c r="G8" s="7">
        <f t="shared" si="1"/>
        <v>47.133333333333333</v>
      </c>
      <c r="H8" s="7">
        <f t="shared" si="2"/>
        <v>84.166666666666671</v>
      </c>
      <c r="I8" s="7"/>
      <c r="K8" s="5"/>
      <c r="L8" s="4"/>
      <c r="M8" s="4">
        <f>SUM(M5:M7)</f>
        <v>95</v>
      </c>
      <c r="N8" s="4"/>
      <c r="O8" s="4">
        <f>SUM(O5:O7)</f>
        <v>88</v>
      </c>
    </row>
    <row r="9" spans="1:16" x14ac:dyDescent="0.25">
      <c r="A9" s="2">
        <v>45421</v>
      </c>
      <c r="B9" t="s">
        <v>14</v>
      </c>
      <c r="C9">
        <v>6000</v>
      </c>
      <c r="D9">
        <v>56</v>
      </c>
      <c r="E9">
        <f t="shared" si="0"/>
        <v>3360</v>
      </c>
      <c r="F9">
        <v>3179</v>
      </c>
      <c r="G9" s="7">
        <f t="shared" si="1"/>
        <v>52.983333333333334</v>
      </c>
      <c r="H9" s="7">
        <f t="shared" si="2"/>
        <v>94.613095238095241</v>
      </c>
      <c r="I9" s="7"/>
      <c r="K9" t="s">
        <v>44</v>
      </c>
    </row>
    <row r="10" spans="1:16" x14ac:dyDescent="0.25">
      <c r="A10" s="2">
        <v>45421</v>
      </c>
      <c r="B10" t="s">
        <v>15</v>
      </c>
      <c r="C10">
        <v>6000</v>
      </c>
      <c r="D10">
        <v>56</v>
      </c>
      <c r="E10">
        <f t="shared" si="0"/>
        <v>3360</v>
      </c>
      <c r="F10">
        <v>3042</v>
      </c>
      <c r="G10" s="7">
        <f t="shared" si="1"/>
        <v>50.7</v>
      </c>
      <c r="H10" s="7">
        <f t="shared" si="2"/>
        <v>90.535714285714292</v>
      </c>
      <c r="I10" s="7"/>
    </row>
    <row r="11" spans="1:16" x14ac:dyDescent="0.25">
      <c r="A11" s="2">
        <v>45421</v>
      </c>
      <c r="B11" t="s">
        <v>5</v>
      </c>
      <c r="C11">
        <v>6000</v>
      </c>
      <c r="D11">
        <v>56</v>
      </c>
      <c r="E11">
        <f t="shared" si="0"/>
        <v>3360</v>
      </c>
      <c r="F11">
        <v>4070</v>
      </c>
      <c r="G11" s="7">
        <f t="shared" si="1"/>
        <v>67.833333333333329</v>
      </c>
      <c r="H11" s="7">
        <f t="shared" si="2"/>
        <v>121.13095238095238</v>
      </c>
      <c r="I11" s="7"/>
    </row>
    <row r="12" spans="1:16" x14ac:dyDescent="0.25">
      <c r="A12" s="2">
        <v>45421</v>
      </c>
      <c r="B12" t="s">
        <v>6</v>
      </c>
      <c r="C12">
        <v>6000</v>
      </c>
      <c r="D12">
        <v>56</v>
      </c>
      <c r="E12">
        <f t="shared" si="0"/>
        <v>3360</v>
      </c>
      <c r="F12">
        <v>3466</v>
      </c>
      <c r="G12" s="7">
        <f t="shared" si="1"/>
        <v>57.766666666666666</v>
      </c>
      <c r="H12" s="7">
        <f t="shared" si="2"/>
        <v>103.15476190476191</v>
      </c>
      <c r="I12" s="7"/>
    </row>
    <row r="13" spans="1:16" x14ac:dyDescent="0.25">
      <c r="A13" s="2">
        <v>45421</v>
      </c>
      <c r="B13" t="s">
        <v>16</v>
      </c>
      <c r="C13">
        <v>6000</v>
      </c>
      <c r="D13">
        <v>56</v>
      </c>
      <c r="E13">
        <f t="shared" si="0"/>
        <v>3360</v>
      </c>
      <c r="F13">
        <v>2828</v>
      </c>
      <c r="G13" s="7">
        <f t="shared" si="1"/>
        <v>47.133333333333333</v>
      </c>
      <c r="H13" s="7">
        <f t="shared" si="2"/>
        <v>84.166666666666671</v>
      </c>
      <c r="I13" s="7"/>
    </row>
    <row r="14" spans="1:16" x14ac:dyDescent="0.25">
      <c r="A14" s="2">
        <v>45421</v>
      </c>
      <c r="B14" t="s">
        <v>29</v>
      </c>
      <c r="C14">
        <v>6000</v>
      </c>
      <c r="D14">
        <v>56</v>
      </c>
      <c r="E14">
        <f t="shared" si="0"/>
        <v>3360</v>
      </c>
      <c r="F14">
        <v>2070</v>
      </c>
      <c r="G14" s="7">
        <f t="shared" si="1"/>
        <v>34.5</v>
      </c>
      <c r="H14" s="7">
        <f t="shared" si="2"/>
        <v>61.607142857142861</v>
      </c>
      <c r="I14" s="7"/>
    </row>
    <row r="15" spans="1:16" x14ac:dyDescent="0.25">
      <c r="A15" s="2">
        <v>45421</v>
      </c>
      <c r="B15" t="s">
        <v>30</v>
      </c>
      <c r="C15">
        <v>6000</v>
      </c>
      <c r="D15">
        <v>56</v>
      </c>
      <c r="E15">
        <f t="shared" si="0"/>
        <v>3360</v>
      </c>
      <c r="F15">
        <v>2236</v>
      </c>
      <c r="G15" s="7">
        <f t="shared" si="1"/>
        <v>37.266666666666666</v>
      </c>
      <c r="H15" s="7">
        <f t="shared" si="2"/>
        <v>66.547619047619051</v>
      </c>
      <c r="I15" s="6"/>
    </row>
    <row r="16" spans="1:16" x14ac:dyDescent="0.25">
      <c r="A16" s="2">
        <v>45421</v>
      </c>
      <c r="B16" t="s">
        <v>31</v>
      </c>
      <c r="C16">
        <v>6000</v>
      </c>
      <c r="D16">
        <v>56</v>
      </c>
      <c r="E16">
        <f t="shared" si="0"/>
        <v>3360</v>
      </c>
      <c r="F16">
        <v>2376</v>
      </c>
      <c r="G16" s="7">
        <f t="shared" si="1"/>
        <v>39.6</v>
      </c>
      <c r="H16" s="7">
        <f t="shared" si="2"/>
        <v>70.714285714285722</v>
      </c>
      <c r="I16" s="7"/>
    </row>
    <row r="17" spans="1:12" x14ac:dyDescent="0.25">
      <c r="A17" s="2">
        <v>45421</v>
      </c>
      <c r="B17" t="s">
        <v>32</v>
      </c>
      <c r="C17">
        <v>6000</v>
      </c>
      <c r="D17">
        <v>56</v>
      </c>
      <c r="E17">
        <f t="shared" si="0"/>
        <v>3360</v>
      </c>
      <c r="F17">
        <v>2893</v>
      </c>
      <c r="G17" s="7">
        <f t="shared" si="1"/>
        <v>48.216666666666669</v>
      </c>
      <c r="H17" s="7">
        <f t="shared" si="2"/>
        <v>86.101190476190482</v>
      </c>
      <c r="I17" s="7"/>
    </row>
    <row r="18" spans="1:12" x14ac:dyDescent="0.25">
      <c r="A18" s="2">
        <v>45421</v>
      </c>
      <c r="B18" t="s">
        <v>7</v>
      </c>
      <c r="C18">
        <v>6000</v>
      </c>
      <c r="D18">
        <v>56</v>
      </c>
      <c r="E18">
        <f t="shared" si="0"/>
        <v>3360</v>
      </c>
      <c r="F18">
        <v>3605</v>
      </c>
      <c r="G18" s="7">
        <f t="shared" si="1"/>
        <v>60.083333333333336</v>
      </c>
      <c r="H18" s="7">
        <f t="shared" si="2"/>
        <v>107.29166666666667</v>
      </c>
      <c r="I18" s="7"/>
    </row>
    <row r="19" spans="1:12" x14ac:dyDescent="0.25">
      <c r="A19" s="2">
        <v>45421</v>
      </c>
      <c r="B19" t="s">
        <v>33</v>
      </c>
      <c r="C19">
        <v>6000</v>
      </c>
      <c r="D19">
        <v>56</v>
      </c>
      <c r="E19">
        <f t="shared" si="0"/>
        <v>3360</v>
      </c>
      <c r="F19">
        <v>3528</v>
      </c>
      <c r="G19" s="7">
        <f t="shared" si="1"/>
        <v>58.8</v>
      </c>
      <c r="H19" s="7">
        <f t="shared" si="2"/>
        <v>105</v>
      </c>
      <c r="I19" s="7"/>
      <c r="L19">
        <f>120750*0.56</f>
        <v>67620</v>
      </c>
    </row>
    <row r="20" spans="1:12" x14ac:dyDescent="0.25">
      <c r="A20" s="2">
        <v>45421</v>
      </c>
      <c r="B20" t="s">
        <v>34</v>
      </c>
      <c r="C20">
        <v>6000</v>
      </c>
      <c r="D20">
        <v>56</v>
      </c>
      <c r="E20">
        <f t="shared" si="0"/>
        <v>3360</v>
      </c>
      <c r="F20">
        <v>3467</v>
      </c>
      <c r="G20" s="7">
        <f t="shared" si="1"/>
        <v>57.783333333333331</v>
      </c>
      <c r="H20" s="7">
        <f t="shared" si="2"/>
        <v>103.18452380952381</v>
      </c>
      <c r="I20" s="7"/>
      <c r="L20">
        <f>L19*0.8</f>
        <v>54096</v>
      </c>
    </row>
    <row r="21" spans="1:12" x14ac:dyDescent="0.25">
      <c r="A21" s="2">
        <v>45421</v>
      </c>
      <c r="B21" t="s">
        <v>35</v>
      </c>
      <c r="C21">
        <v>6750</v>
      </c>
      <c r="D21">
        <v>56</v>
      </c>
      <c r="E21">
        <f t="shared" si="0"/>
        <v>3780</v>
      </c>
      <c r="F21">
        <v>3383</v>
      </c>
      <c r="G21" s="7">
        <f t="shared" si="1"/>
        <v>50.11851851851852</v>
      </c>
      <c r="H21" s="7">
        <f t="shared" si="2"/>
        <v>89.497354497354493</v>
      </c>
      <c r="I21" s="7"/>
    </row>
    <row r="22" spans="1:12" x14ac:dyDescent="0.25">
      <c r="A22" s="2">
        <v>45421</v>
      </c>
      <c r="B22" t="s">
        <v>9</v>
      </c>
      <c r="C22">
        <v>6000</v>
      </c>
      <c r="D22">
        <v>56</v>
      </c>
      <c r="E22">
        <f t="shared" si="0"/>
        <v>3360</v>
      </c>
      <c r="F22">
        <v>2811</v>
      </c>
      <c r="G22" s="7">
        <f t="shared" si="1"/>
        <v>46.85</v>
      </c>
      <c r="H22" s="7">
        <f t="shared" si="2"/>
        <v>83.660714285714292</v>
      </c>
      <c r="I22" s="7"/>
    </row>
    <row r="23" spans="1:12" x14ac:dyDescent="0.25">
      <c r="A23" s="2">
        <v>45421</v>
      </c>
      <c r="B23" t="s">
        <v>36</v>
      </c>
      <c r="C23">
        <v>6000</v>
      </c>
      <c r="D23">
        <v>56</v>
      </c>
      <c r="E23">
        <f t="shared" si="0"/>
        <v>3360</v>
      </c>
      <c r="F23">
        <v>2421</v>
      </c>
      <c r="G23" s="7">
        <f t="shared" si="1"/>
        <v>40.35</v>
      </c>
      <c r="H23" s="7">
        <f t="shared" si="2"/>
        <v>72.053571428571431</v>
      </c>
      <c r="I23" s="7"/>
    </row>
    <row r="24" spans="1:12" x14ac:dyDescent="0.25">
      <c r="A24" s="2"/>
      <c r="C24" s="8">
        <f>SUM(C4:C23)</f>
        <v>120750</v>
      </c>
      <c r="D24" s="8">
        <f>AVERAGE(D4:D23)</f>
        <v>56</v>
      </c>
      <c r="E24" s="8">
        <f>SUM(E4:E23)</f>
        <v>67620</v>
      </c>
      <c r="F24" s="8">
        <f>SUM(F4:F23)</f>
        <v>60032</v>
      </c>
      <c r="G24" s="9">
        <f>F24/C24*100</f>
        <v>49.715942028985502</v>
      </c>
      <c r="H24" s="9">
        <f>F24/E24*100</f>
        <v>88.778467908902698</v>
      </c>
      <c r="I24" s="9">
        <f>C24/O5</f>
        <v>2118.4210526315787</v>
      </c>
    </row>
    <row r="25" spans="1:12" x14ac:dyDescent="0.25">
      <c r="A25" s="2">
        <v>45446</v>
      </c>
      <c r="B25" s="11" t="s">
        <v>7</v>
      </c>
      <c r="C25" s="11">
        <v>6000</v>
      </c>
      <c r="D25">
        <v>48</v>
      </c>
      <c r="E25">
        <f t="shared" si="0"/>
        <v>2880</v>
      </c>
      <c r="F25">
        <v>1536</v>
      </c>
      <c r="G25" s="7">
        <f>F25/C25*100</f>
        <v>25.6</v>
      </c>
      <c r="H25" s="7">
        <f t="shared" si="2"/>
        <v>53.333333333333336</v>
      </c>
      <c r="I25" s="7"/>
    </row>
    <row r="26" spans="1:12" x14ac:dyDescent="0.25">
      <c r="A26" s="2">
        <v>45446</v>
      </c>
      <c r="B26" s="11" t="s">
        <v>16</v>
      </c>
      <c r="C26" s="11">
        <v>6000</v>
      </c>
      <c r="D26">
        <v>48</v>
      </c>
      <c r="E26">
        <f t="shared" si="0"/>
        <v>2880</v>
      </c>
      <c r="F26">
        <v>1425</v>
      </c>
      <c r="G26" s="7">
        <f t="shared" ref="G26:G42" si="3">F26/C26*100</f>
        <v>23.75</v>
      </c>
      <c r="H26" s="7">
        <f t="shared" si="2"/>
        <v>49.479166666666671</v>
      </c>
      <c r="I26" s="7"/>
    </row>
    <row r="27" spans="1:12" x14ac:dyDescent="0.25">
      <c r="A27" s="2">
        <v>45446</v>
      </c>
      <c r="B27" s="11" t="s">
        <v>9</v>
      </c>
      <c r="C27" s="11">
        <v>6000</v>
      </c>
      <c r="D27">
        <v>48</v>
      </c>
      <c r="E27">
        <f t="shared" si="0"/>
        <v>2880</v>
      </c>
      <c r="F27">
        <v>1339</v>
      </c>
      <c r="G27" s="7">
        <f t="shared" si="3"/>
        <v>22.316666666666666</v>
      </c>
      <c r="H27" s="7">
        <f t="shared" si="2"/>
        <v>46.493055555555557</v>
      </c>
      <c r="I27" s="7"/>
    </row>
    <row r="28" spans="1:12" x14ac:dyDescent="0.25">
      <c r="A28" s="2">
        <v>45446</v>
      </c>
      <c r="B28" s="11" t="s">
        <v>8</v>
      </c>
      <c r="C28" s="11">
        <v>6000</v>
      </c>
      <c r="D28">
        <v>48</v>
      </c>
      <c r="E28">
        <f t="shared" si="0"/>
        <v>2880</v>
      </c>
      <c r="F28">
        <v>1307</v>
      </c>
      <c r="G28" s="7">
        <f t="shared" si="3"/>
        <v>21.783333333333331</v>
      </c>
      <c r="H28" s="7">
        <f t="shared" si="2"/>
        <v>45.381944444444443</v>
      </c>
      <c r="I28" s="6"/>
    </row>
    <row r="29" spans="1:12" x14ac:dyDescent="0.25">
      <c r="A29" s="2">
        <v>45446</v>
      </c>
      <c r="B29" s="11" t="s">
        <v>13</v>
      </c>
      <c r="C29" s="11">
        <v>6000</v>
      </c>
      <c r="D29">
        <v>48</v>
      </c>
      <c r="E29">
        <f t="shared" si="0"/>
        <v>2880</v>
      </c>
      <c r="F29">
        <v>1333</v>
      </c>
      <c r="G29" s="7">
        <f t="shared" si="3"/>
        <v>22.216666666666669</v>
      </c>
      <c r="H29" s="7">
        <f t="shared" si="2"/>
        <v>46.284722222222221</v>
      </c>
    </row>
    <row r="30" spans="1:12" x14ac:dyDescent="0.25">
      <c r="A30" s="2">
        <v>45446</v>
      </c>
      <c r="B30" s="11" t="s">
        <v>14</v>
      </c>
      <c r="C30" s="11">
        <v>6000</v>
      </c>
      <c r="D30">
        <v>48</v>
      </c>
      <c r="E30">
        <f t="shared" si="0"/>
        <v>2880</v>
      </c>
      <c r="F30">
        <v>1384</v>
      </c>
      <c r="G30" s="7">
        <f t="shared" si="3"/>
        <v>23.066666666666666</v>
      </c>
      <c r="H30" s="7">
        <f t="shared" si="2"/>
        <v>48.055555555555557</v>
      </c>
    </row>
    <row r="31" spans="1:12" x14ac:dyDescent="0.25">
      <c r="A31" s="2">
        <v>45446</v>
      </c>
      <c r="B31" s="11" t="s">
        <v>15</v>
      </c>
      <c r="C31" s="11">
        <v>6000</v>
      </c>
      <c r="D31">
        <v>48</v>
      </c>
      <c r="E31">
        <f t="shared" si="0"/>
        <v>2880</v>
      </c>
      <c r="F31">
        <v>932</v>
      </c>
      <c r="G31" s="7">
        <f t="shared" si="3"/>
        <v>15.533333333333331</v>
      </c>
      <c r="H31" s="7">
        <f t="shared" si="2"/>
        <v>32.361111111111114</v>
      </c>
    </row>
    <row r="32" spans="1:12" x14ac:dyDescent="0.25">
      <c r="A32" s="2">
        <v>45446</v>
      </c>
      <c r="B32" s="11" t="s">
        <v>6</v>
      </c>
      <c r="C32" s="11">
        <v>6000</v>
      </c>
      <c r="D32">
        <v>48</v>
      </c>
      <c r="E32">
        <f t="shared" si="0"/>
        <v>2880</v>
      </c>
      <c r="F32">
        <v>1072</v>
      </c>
      <c r="G32" s="7">
        <f t="shared" si="3"/>
        <v>17.866666666666667</v>
      </c>
      <c r="H32" s="7">
        <f t="shared" si="2"/>
        <v>37.222222222222221</v>
      </c>
    </row>
    <row r="33" spans="1:15" x14ac:dyDescent="0.25">
      <c r="A33" s="2">
        <v>45446</v>
      </c>
      <c r="B33" s="11" t="s">
        <v>5</v>
      </c>
      <c r="C33" s="11">
        <v>6000</v>
      </c>
      <c r="D33">
        <v>48</v>
      </c>
      <c r="E33">
        <f t="shared" si="0"/>
        <v>2880</v>
      </c>
      <c r="F33">
        <v>702</v>
      </c>
      <c r="G33" s="7">
        <f t="shared" si="3"/>
        <v>11.700000000000001</v>
      </c>
      <c r="H33" s="7">
        <f t="shared" si="2"/>
        <v>24.375</v>
      </c>
    </row>
    <row r="34" spans="1:15" x14ac:dyDescent="0.25">
      <c r="A34" s="2">
        <v>45446</v>
      </c>
      <c r="B34" s="11" t="s">
        <v>4</v>
      </c>
      <c r="C34" s="11">
        <v>6000</v>
      </c>
      <c r="D34">
        <v>48</v>
      </c>
      <c r="E34">
        <f t="shared" si="0"/>
        <v>2880</v>
      </c>
      <c r="F34">
        <v>1272</v>
      </c>
      <c r="G34" s="7">
        <f t="shared" si="3"/>
        <v>21.2</v>
      </c>
      <c r="H34" s="7">
        <f t="shared" si="2"/>
        <v>44.166666666666664</v>
      </c>
    </row>
    <row r="35" spans="1:15" x14ac:dyDescent="0.25">
      <c r="A35" s="2">
        <v>45446</v>
      </c>
      <c r="B35" s="11" t="s">
        <v>37</v>
      </c>
      <c r="C35" s="11" t="s">
        <v>39</v>
      </c>
      <c r="F35">
        <v>3425</v>
      </c>
      <c r="G35" s="7"/>
      <c r="H35" s="7"/>
    </row>
    <row r="36" spans="1:15" x14ac:dyDescent="0.25">
      <c r="A36" s="2">
        <v>45446</v>
      </c>
      <c r="B36" s="11" t="s">
        <v>38</v>
      </c>
      <c r="C36" s="11" t="s">
        <v>39</v>
      </c>
      <c r="F36">
        <v>1725</v>
      </c>
      <c r="G36" s="7"/>
      <c r="H36" s="7"/>
    </row>
    <row r="37" spans="1:15" x14ac:dyDescent="0.25">
      <c r="A37" s="2"/>
      <c r="C37" s="8">
        <f>SUM(C25:C36)</f>
        <v>60000</v>
      </c>
      <c r="D37" s="8">
        <f>AVERAGE(D25:D36)</f>
        <v>48</v>
      </c>
      <c r="E37" s="8">
        <f>SUM(E25:E36)</f>
        <v>28800</v>
      </c>
      <c r="F37" s="8">
        <f>SUM(F25:F36)</f>
        <v>17452</v>
      </c>
      <c r="G37" s="9">
        <f t="shared" si="3"/>
        <v>29.086666666666666</v>
      </c>
      <c r="H37" s="9">
        <f>F37/E37*100</f>
        <v>60.597222222222221</v>
      </c>
      <c r="I37" s="8">
        <f>C37/O6</f>
        <v>3529.4117647058824</v>
      </c>
    </row>
    <row r="38" spans="1:15" x14ac:dyDescent="0.25">
      <c r="A38" s="2"/>
      <c r="G38" s="7"/>
      <c r="H38" s="7"/>
    </row>
    <row r="39" spans="1:15" x14ac:dyDescent="0.25">
      <c r="A39" s="2">
        <v>45463</v>
      </c>
      <c r="B39" t="s">
        <v>40</v>
      </c>
      <c r="C39">
        <v>6000</v>
      </c>
      <c r="D39">
        <v>46</v>
      </c>
      <c r="E39">
        <f t="shared" si="0"/>
        <v>2760</v>
      </c>
      <c r="F39">
        <v>1703</v>
      </c>
      <c r="G39" s="7">
        <f t="shared" si="3"/>
        <v>28.383333333333333</v>
      </c>
      <c r="H39" s="7">
        <f t="shared" si="2"/>
        <v>61.70289855072464</v>
      </c>
    </row>
    <row r="40" spans="1:15" x14ac:dyDescent="0.25">
      <c r="A40" s="2">
        <v>45463</v>
      </c>
      <c r="B40" t="s">
        <v>41</v>
      </c>
      <c r="C40">
        <v>6000</v>
      </c>
      <c r="D40">
        <v>46</v>
      </c>
      <c r="E40">
        <f t="shared" si="0"/>
        <v>2760</v>
      </c>
      <c r="F40">
        <v>1602</v>
      </c>
      <c r="G40" s="7">
        <f t="shared" si="3"/>
        <v>26.700000000000003</v>
      </c>
      <c r="H40" s="7">
        <f t="shared" si="2"/>
        <v>58.043478260869563</v>
      </c>
    </row>
    <row r="41" spans="1:15" x14ac:dyDescent="0.25">
      <c r="A41" s="2">
        <v>45463</v>
      </c>
      <c r="B41" t="s">
        <v>30</v>
      </c>
      <c r="C41">
        <v>3000</v>
      </c>
      <c r="D41">
        <v>46</v>
      </c>
      <c r="E41">
        <f t="shared" si="0"/>
        <v>1380</v>
      </c>
      <c r="F41">
        <v>1025</v>
      </c>
      <c r="G41" s="7">
        <f t="shared" si="3"/>
        <v>34.166666666666664</v>
      </c>
      <c r="H41" s="7">
        <f t="shared" si="2"/>
        <v>74.275362318840578</v>
      </c>
    </row>
    <row r="42" spans="1:15" x14ac:dyDescent="0.25">
      <c r="C42" s="8">
        <f>SUM(C39:C41)</f>
        <v>15000</v>
      </c>
      <c r="D42" s="8">
        <f>AVERAGE(D39:D41)</f>
        <v>46</v>
      </c>
      <c r="E42" s="8">
        <f>SUM(E39:E41)</f>
        <v>6900</v>
      </c>
      <c r="F42" s="8">
        <f>SUM(F39:F41)</f>
        <v>4330</v>
      </c>
      <c r="G42" s="9">
        <f t="shared" si="3"/>
        <v>28.866666666666667</v>
      </c>
      <c r="H42" s="9">
        <f>F42/E42*100</f>
        <v>62.753623188405797</v>
      </c>
      <c r="I42" s="10">
        <f>C42/O7</f>
        <v>1071.4285714285713</v>
      </c>
    </row>
    <row r="43" spans="1:15" x14ac:dyDescent="0.25">
      <c r="O43">
        <f>40*4*3.5</f>
        <v>560</v>
      </c>
    </row>
    <row r="44" spans="1:15" x14ac:dyDescent="0.25">
      <c r="C44" s="8">
        <v>195750</v>
      </c>
      <c r="D44" s="9">
        <v>52.781609195402304</v>
      </c>
      <c r="E44" s="8">
        <v>103320</v>
      </c>
      <c r="F44" s="8">
        <v>81814</v>
      </c>
      <c r="G44" s="9">
        <v>41.795146871008946</v>
      </c>
      <c r="H44" s="9">
        <v>79.185056136275648</v>
      </c>
      <c r="O44">
        <f>O43*7.8</f>
        <v>4368</v>
      </c>
    </row>
    <row r="45" spans="1:15" x14ac:dyDescent="0.25">
      <c r="O45">
        <f>O44*3.76</f>
        <v>16423.68</v>
      </c>
    </row>
    <row r="46" spans="1:15" x14ac:dyDescent="0.25">
      <c r="J46">
        <f>120750+60000+15000</f>
        <v>195750</v>
      </c>
      <c r="K46">
        <f>67620+28800+6900</f>
        <v>103320</v>
      </c>
      <c r="L46">
        <f>K46/J46</f>
        <v>0.52781609195402301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62175-223D-45D3-8489-FBFE05921B11}">
  <dimension ref="A3:S20"/>
  <sheetViews>
    <sheetView workbookViewId="0">
      <selection activeCell="O26" sqref="O26"/>
    </sheetView>
  </sheetViews>
  <sheetFormatPr defaultRowHeight="15" x14ac:dyDescent="0.25"/>
  <cols>
    <col min="2" max="2" width="9.7109375" bestFit="1" customWidth="1"/>
    <col min="15" max="15" width="9.7109375" bestFit="1" customWidth="1"/>
    <col min="16" max="16" width="11.7109375" bestFit="1" customWidth="1"/>
    <col min="18" max="18" width="12.42578125" bestFit="1" customWidth="1"/>
  </cols>
  <sheetData>
    <row r="3" spans="1:19" ht="45" x14ac:dyDescent="0.25">
      <c r="B3" t="s">
        <v>63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79</v>
      </c>
      <c r="H3" s="1" t="s">
        <v>25</v>
      </c>
      <c r="I3" s="1" t="s">
        <v>26</v>
      </c>
      <c r="J3" s="1" t="s">
        <v>27</v>
      </c>
    </row>
    <row r="4" spans="1:19" x14ac:dyDescent="0.25">
      <c r="B4" s="3">
        <v>45762</v>
      </c>
      <c r="C4" t="s">
        <v>36</v>
      </c>
      <c r="D4">
        <v>4800</v>
      </c>
      <c r="E4">
        <v>45</v>
      </c>
      <c r="F4">
        <f>D4*E4/100</f>
        <v>2160</v>
      </c>
      <c r="G4">
        <v>1027</v>
      </c>
      <c r="H4" s="7">
        <f>G4/D4*100</f>
        <v>21.395833333333332</v>
      </c>
      <c r="I4" s="7">
        <f>G4/F4*100</f>
        <v>47.546296296296298</v>
      </c>
      <c r="O4" s="4"/>
      <c r="P4" s="4" t="s">
        <v>17</v>
      </c>
      <c r="Q4" s="4" t="s">
        <v>18</v>
      </c>
      <c r="R4" s="4" t="s">
        <v>19</v>
      </c>
      <c r="S4" s="4" t="s">
        <v>18</v>
      </c>
    </row>
    <row r="5" spans="1:19" x14ac:dyDescent="0.25">
      <c r="B5" s="3">
        <v>45762</v>
      </c>
      <c r="C5" t="s">
        <v>40</v>
      </c>
      <c r="D5">
        <v>4800</v>
      </c>
      <c r="E5">
        <v>45</v>
      </c>
      <c r="F5">
        <f t="shared" ref="F5:F17" si="0">D5*E5/100</f>
        <v>2160</v>
      </c>
      <c r="G5">
        <v>2481</v>
      </c>
      <c r="H5" s="7">
        <f t="shared" ref="H5:H17" si="1">G5/D5*100</f>
        <v>51.6875</v>
      </c>
      <c r="I5" s="7">
        <f t="shared" ref="I5:I17" si="2">G5/F5*100</f>
        <v>114.8611111111111</v>
      </c>
      <c r="O5" s="18">
        <v>45762</v>
      </c>
      <c r="P5" t="s">
        <v>23</v>
      </c>
      <c r="Q5" s="19">
        <v>10</v>
      </c>
      <c r="R5" t="s">
        <v>20</v>
      </c>
      <c r="S5" s="19">
        <v>10</v>
      </c>
    </row>
    <row r="6" spans="1:19" x14ac:dyDescent="0.25">
      <c r="B6" s="3">
        <v>45762</v>
      </c>
      <c r="C6" t="s">
        <v>47</v>
      </c>
      <c r="D6">
        <v>4800</v>
      </c>
      <c r="E6">
        <v>45</v>
      </c>
      <c r="F6">
        <f t="shared" si="0"/>
        <v>2160</v>
      </c>
      <c r="G6">
        <v>1537</v>
      </c>
      <c r="H6" s="7">
        <f t="shared" si="1"/>
        <v>32.020833333333329</v>
      </c>
      <c r="I6" s="7">
        <f t="shared" si="2"/>
        <v>71.157407407407405</v>
      </c>
      <c r="O6" s="5">
        <v>45764</v>
      </c>
      <c r="P6" s="4" t="s">
        <v>65</v>
      </c>
      <c r="Q6" s="4">
        <v>65</v>
      </c>
      <c r="R6" s="4" t="s">
        <v>65</v>
      </c>
      <c r="S6" s="4">
        <v>54</v>
      </c>
    </row>
    <row r="7" spans="1:19" x14ac:dyDescent="0.25">
      <c r="B7" s="3">
        <v>45762</v>
      </c>
      <c r="C7" t="s">
        <v>48</v>
      </c>
      <c r="D7">
        <v>4800</v>
      </c>
      <c r="E7">
        <v>45</v>
      </c>
      <c r="F7">
        <f t="shared" si="0"/>
        <v>2160</v>
      </c>
      <c r="G7">
        <v>2139</v>
      </c>
      <c r="H7" s="7">
        <f t="shared" si="1"/>
        <v>44.5625</v>
      </c>
      <c r="I7" s="7">
        <f t="shared" si="2"/>
        <v>99.027777777777786</v>
      </c>
      <c r="J7">
        <f>(D7+D6+D5+D4)/S5</f>
        <v>1920</v>
      </c>
      <c r="Q7">
        <f>SUM(Q5:Q6)</f>
        <v>75</v>
      </c>
      <c r="S7">
        <f>SUM(S5:S6)</f>
        <v>64</v>
      </c>
    </row>
    <row r="8" spans="1:19" x14ac:dyDescent="0.25">
      <c r="A8" s="21" t="s">
        <v>67</v>
      </c>
      <c r="B8" s="3">
        <v>45764</v>
      </c>
      <c r="C8" t="s">
        <v>34</v>
      </c>
      <c r="D8">
        <v>6000</v>
      </c>
      <c r="E8">
        <v>45</v>
      </c>
      <c r="F8">
        <f t="shared" si="0"/>
        <v>2700</v>
      </c>
      <c r="G8">
        <v>2325</v>
      </c>
      <c r="H8" s="7">
        <f t="shared" si="1"/>
        <v>38.75</v>
      </c>
      <c r="I8" s="7">
        <f t="shared" si="2"/>
        <v>86.111111111111114</v>
      </c>
    </row>
    <row r="9" spans="1:19" x14ac:dyDescent="0.25">
      <c r="A9" s="21"/>
      <c r="B9" s="3">
        <v>45764</v>
      </c>
      <c r="C9" t="s">
        <v>31</v>
      </c>
      <c r="D9">
        <v>6000</v>
      </c>
      <c r="E9">
        <v>45</v>
      </c>
      <c r="F9">
        <f t="shared" si="0"/>
        <v>2700</v>
      </c>
      <c r="G9">
        <v>2266</v>
      </c>
      <c r="H9" s="7">
        <f t="shared" si="1"/>
        <v>37.766666666666666</v>
      </c>
      <c r="I9" s="7">
        <f t="shared" si="2"/>
        <v>83.925925925925924</v>
      </c>
    </row>
    <row r="10" spans="1:19" x14ac:dyDescent="0.25">
      <c r="A10" s="21"/>
      <c r="B10" s="3">
        <v>45764</v>
      </c>
      <c r="C10" t="s">
        <v>32</v>
      </c>
      <c r="D10">
        <v>6000</v>
      </c>
      <c r="E10">
        <v>45</v>
      </c>
      <c r="F10">
        <f t="shared" si="0"/>
        <v>2700</v>
      </c>
      <c r="G10">
        <v>1848</v>
      </c>
      <c r="H10" s="7">
        <f t="shared" si="1"/>
        <v>30.8</v>
      </c>
      <c r="I10" s="7">
        <f t="shared" si="2"/>
        <v>68.444444444444443</v>
      </c>
    </row>
    <row r="11" spans="1:19" x14ac:dyDescent="0.25">
      <c r="A11" s="21"/>
      <c r="B11" s="3">
        <v>45764</v>
      </c>
      <c r="C11" t="s">
        <v>33</v>
      </c>
      <c r="D11">
        <v>6000</v>
      </c>
      <c r="E11">
        <v>45</v>
      </c>
      <c r="F11">
        <f t="shared" si="0"/>
        <v>2700</v>
      </c>
      <c r="G11">
        <v>2120</v>
      </c>
      <c r="H11" s="7">
        <f t="shared" si="1"/>
        <v>35.333333333333336</v>
      </c>
      <c r="I11" s="7">
        <f t="shared" si="2"/>
        <v>78.518518518518519</v>
      </c>
    </row>
    <row r="12" spans="1:19" x14ac:dyDescent="0.25">
      <c r="A12" s="21"/>
      <c r="B12" s="3">
        <v>45764</v>
      </c>
      <c r="C12" t="s">
        <v>29</v>
      </c>
      <c r="D12">
        <v>6000</v>
      </c>
      <c r="E12">
        <v>45</v>
      </c>
      <c r="F12">
        <f t="shared" si="0"/>
        <v>2700</v>
      </c>
      <c r="G12">
        <v>2338</v>
      </c>
      <c r="H12" s="7">
        <f t="shared" si="1"/>
        <v>38.966666666666669</v>
      </c>
      <c r="I12" s="7">
        <f t="shared" si="2"/>
        <v>86.592592592592581</v>
      </c>
    </row>
    <row r="13" spans="1:19" x14ac:dyDescent="0.25">
      <c r="A13" s="21"/>
      <c r="B13" s="3">
        <v>45764</v>
      </c>
      <c r="C13" t="s">
        <v>30</v>
      </c>
      <c r="D13">
        <v>6000</v>
      </c>
      <c r="E13">
        <v>45</v>
      </c>
      <c r="F13">
        <f t="shared" si="0"/>
        <v>2700</v>
      </c>
      <c r="G13">
        <v>2264</v>
      </c>
      <c r="H13" s="7">
        <f t="shared" si="1"/>
        <v>37.733333333333334</v>
      </c>
      <c r="I13" s="7">
        <f t="shared" si="2"/>
        <v>83.851851851851862</v>
      </c>
    </row>
    <row r="14" spans="1:19" x14ac:dyDescent="0.25">
      <c r="A14" s="21"/>
      <c r="B14" s="3">
        <v>45764</v>
      </c>
      <c r="C14" t="s">
        <v>45</v>
      </c>
      <c r="D14">
        <v>6000</v>
      </c>
      <c r="E14">
        <v>45</v>
      </c>
      <c r="F14">
        <f t="shared" si="0"/>
        <v>2700</v>
      </c>
      <c r="G14">
        <v>2108</v>
      </c>
      <c r="H14" s="7">
        <f t="shared" si="1"/>
        <v>35.133333333333333</v>
      </c>
      <c r="I14" s="7">
        <f t="shared" si="2"/>
        <v>78.074074074074076</v>
      </c>
    </row>
    <row r="15" spans="1:19" x14ac:dyDescent="0.25">
      <c r="A15" s="21"/>
      <c r="B15" s="3">
        <v>45764</v>
      </c>
      <c r="C15" t="s">
        <v>46</v>
      </c>
      <c r="D15">
        <v>6000</v>
      </c>
      <c r="E15">
        <v>45</v>
      </c>
      <c r="F15">
        <f t="shared" si="0"/>
        <v>2700</v>
      </c>
      <c r="G15">
        <v>1754</v>
      </c>
      <c r="H15" s="7">
        <f t="shared" si="1"/>
        <v>29.233333333333334</v>
      </c>
      <c r="I15" s="7">
        <f t="shared" si="2"/>
        <v>64.962962962962962</v>
      </c>
    </row>
    <row r="16" spans="1:19" x14ac:dyDescent="0.25">
      <c r="A16" s="21"/>
      <c r="B16" s="3">
        <v>45764</v>
      </c>
      <c r="C16" t="s">
        <v>35</v>
      </c>
      <c r="D16">
        <v>6000</v>
      </c>
      <c r="E16">
        <v>45</v>
      </c>
      <c r="F16">
        <f t="shared" si="0"/>
        <v>2700</v>
      </c>
      <c r="G16">
        <v>2153</v>
      </c>
      <c r="H16" s="7">
        <f>G16/D16*100</f>
        <v>35.883333333333333</v>
      </c>
      <c r="I16" s="7">
        <f t="shared" si="2"/>
        <v>79.740740740740748</v>
      </c>
    </row>
    <row r="17" spans="1:10" x14ac:dyDescent="0.25">
      <c r="A17" s="21"/>
      <c r="B17" s="3">
        <v>45764</v>
      </c>
      <c r="C17" t="s">
        <v>41</v>
      </c>
      <c r="D17">
        <v>6000</v>
      </c>
      <c r="E17">
        <v>45</v>
      </c>
      <c r="F17">
        <f t="shared" si="0"/>
        <v>2700</v>
      </c>
      <c r="G17">
        <v>2039</v>
      </c>
      <c r="H17" s="7">
        <f t="shared" si="1"/>
        <v>33.983333333333334</v>
      </c>
      <c r="I17" s="7">
        <f t="shared" si="2"/>
        <v>75.518518518518519</v>
      </c>
      <c r="J17" s="6">
        <f>((D8+D9+D10+D11+D12+D13+D14+D15+D16+D17)+64000)/S6</f>
        <v>2296.2962962962961</v>
      </c>
    </row>
    <row r="18" spans="1:10" x14ac:dyDescent="0.25">
      <c r="B18" t="s">
        <v>66</v>
      </c>
      <c r="D18">
        <v>64000</v>
      </c>
    </row>
    <row r="19" spans="1:10" x14ac:dyDescent="0.25">
      <c r="D19">
        <f>SUM(D4:D18)</f>
        <v>143200</v>
      </c>
      <c r="E19">
        <v>45</v>
      </c>
      <c r="F19">
        <f>SUM(F4:F17)</f>
        <v>35640</v>
      </c>
      <c r="G19">
        <f>SUM(G4:G17)</f>
        <v>28399</v>
      </c>
      <c r="H19" s="7">
        <f>G19/D20*100</f>
        <v>35.857323232323232</v>
      </c>
      <c r="I19" s="7">
        <f>G19/F19*100</f>
        <v>79.682940516273845</v>
      </c>
    </row>
    <row r="20" spans="1:10" x14ac:dyDescent="0.25">
      <c r="D20">
        <f>D19-D18</f>
        <v>79200</v>
      </c>
    </row>
  </sheetData>
  <mergeCells count="1">
    <mergeCell ref="A8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2021</vt:lpstr>
      <vt:lpstr>2022</vt:lpstr>
      <vt:lpstr>2023</vt:lpstr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Horley, Patrick J.</dc:creator>
  <cp:lastModifiedBy>Hyun Seok Yoon</cp:lastModifiedBy>
  <dcterms:created xsi:type="dcterms:W3CDTF">2024-07-19T19:54:55Z</dcterms:created>
  <dcterms:modified xsi:type="dcterms:W3CDTF">2025-08-17T06:36:34Z</dcterms:modified>
</cp:coreProperties>
</file>