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moon4\Downloads\Quant\Finalfinal\new test\"/>
    </mc:Choice>
  </mc:AlternateContent>
  <bookViews>
    <workbookView xWindow="0" yWindow="0" windowWidth="28800" windowHeight="14100" activeTab="5"/>
  </bookViews>
  <sheets>
    <sheet name="Capital stock" sheetId="1" r:id="rId1"/>
    <sheet name="hour" sheetId="3" r:id="rId2"/>
    <sheet name="parameters" sheetId="2" r:id="rId3"/>
    <sheet name="growth accounting" sheetId="4" r:id="rId4"/>
    <sheet name="model_input" sheetId="5" r:id="rId5"/>
    <sheet name="dataBase" sheetId="11" r:id="rId6"/>
    <sheet name="Sheet2" sheetId="12" r:id="rId7"/>
    <sheet name="model_param" sheetId="6" r:id="rId8"/>
    <sheet name="output" sheetId="7" r:id="rId9"/>
    <sheet name="Y_N" sheetId="8" r:id="rId10"/>
    <sheet name="K_N" sheetId="9" r:id="rId11"/>
    <sheet name="L_N" sheetId="10" r:id="rId12"/>
  </sheets>
  <definedNames>
    <definedName name="solver_adj" localSheetId="0" hidden="1">'Capital stock'!$R$2:$R$3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'Capital stock'!$U$11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'Capital stock'!$U$11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1" l="1"/>
  <c r="C46" i="11"/>
  <c r="C45" i="11"/>
  <c r="C44" i="11"/>
  <c r="C43" i="11"/>
  <c r="C42" i="11"/>
  <c r="C41" i="11"/>
  <c r="C40" i="11"/>
  <c r="C39" i="11"/>
  <c r="C38" i="11"/>
  <c r="J32" i="3" l="1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W2" i="2"/>
  <c r="W1" i="2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" i="11"/>
  <c r="C27" i="10" l="1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C27" i="8" l="1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V7" i="2" l="1"/>
  <c r="G51" i="4"/>
  <c r="V3" i="2"/>
  <c r="V2" i="2"/>
  <c r="V1" i="2"/>
  <c r="K49" i="4"/>
  <c r="J49" i="4"/>
  <c r="I49" i="4"/>
  <c r="H49" i="4"/>
  <c r="K48" i="4"/>
  <c r="J48" i="4"/>
  <c r="I48" i="4"/>
  <c r="H48" i="4"/>
  <c r="K47" i="4"/>
  <c r="J47" i="4"/>
  <c r="I47" i="4"/>
  <c r="H47" i="4"/>
  <c r="K46" i="4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K3" i="4"/>
  <c r="J3" i="4"/>
  <c r="I3" i="4"/>
  <c r="H3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Q1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2" i="2"/>
  <c r="O3" i="2"/>
  <c r="N1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2" i="2"/>
  <c r="M3" i="2"/>
  <c r="M4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2" i="2"/>
  <c r="L3" i="2"/>
  <c r="L4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E48" i="3"/>
  <c r="F48" i="3" s="1"/>
  <c r="D48" i="3"/>
  <c r="E47" i="3"/>
  <c r="F47" i="3" s="1"/>
  <c r="D47" i="3"/>
  <c r="E46" i="3"/>
  <c r="F46" i="3" s="1"/>
  <c r="D46" i="3"/>
  <c r="E45" i="3"/>
  <c r="F45" i="3" s="1"/>
  <c r="D45" i="3"/>
  <c r="E44" i="3"/>
  <c r="F44" i="3" s="1"/>
  <c r="D44" i="3"/>
  <c r="F43" i="3"/>
  <c r="E43" i="3"/>
  <c r="D43" i="3"/>
  <c r="E42" i="3"/>
  <c r="F42" i="3" s="1"/>
  <c r="D42" i="3"/>
  <c r="F41" i="3"/>
  <c r="E41" i="3"/>
  <c r="D41" i="3"/>
  <c r="E40" i="3"/>
  <c r="F40" i="3" s="1"/>
  <c r="D40" i="3"/>
  <c r="E39" i="3"/>
  <c r="F39" i="3" s="1"/>
  <c r="D39" i="3"/>
  <c r="E38" i="3"/>
  <c r="F38" i="3" s="1"/>
  <c r="D38" i="3"/>
  <c r="E37" i="3"/>
  <c r="F37" i="3" s="1"/>
  <c r="D37" i="3"/>
  <c r="E36" i="3"/>
  <c r="F36" i="3" s="1"/>
  <c r="D36" i="3"/>
  <c r="F35" i="3"/>
  <c r="E35" i="3"/>
  <c r="D35" i="3"/>
  <c r="E34" i="3"/>
  <c r="D34" i="3"/>
  <c r="F34" i="3" s="1"/>
  <c r="F33" i="3"/>
  <c r="E33" i="3"/>
  <c r="D33" i="3"/>
  <c r="E32" i="3"/>
  <c r="F32" i="3" s="1"/>
  <c r="D32" i="3"/>
  <c r="E31" i="3"/>
  <c r="F31" i="3" s="1"/>
  <c r="D31" i="3"/>
  <c r="E30" i="3"/>
  <c r="F30" i="3" s="1"/>
  <c r="D30" i="3"/>
  <c r="E29" i="3"/>
  <c r="F29" i="3" s="1"/>
  <c r="D29" i="3"/>
  <c r="E28" i="3"/>
  <c r="F28" i="3" s="1"/>
  <c r="D28" i="3"/>
  <c r="F27" i="3"/>
  <c r="E27" i="3"/>
  <c r="D27" i="3"/>
  <c r="B26" i="3"/>
  <c r="B25" i="3" s="1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U5" i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N5" i="1"/>
  <c r="L2" i="1"/>
  <c r="N7" i="1" s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5" i="3" l="1"/>
  <c r="B24" i="3"/>
  <c r="E25" i="3"/>
  <c r="E26" i="3"/>
  <c r="F26" i="3" s="1"/>
  <c r="D26" i="3"/>
  <c r="T4" i="1"/>
  <c r="Y3" i="1"/>
  <c r="Y4" i="1"/>
  <c r="Y2" i="1"/>
  <c r="Y5" i="1"/>
  <c r="T2" i="1"/>
  <c r="U7" i="1"/>
  <c r="T3" i="1"/>
  <c r="M2" i="1"/>
  <c r="L3" i="1"/>
  <c r="F25" i="3" l="1"/>
  <c r="D24" i="3"/>
  <c r="B23" i="3"/>
  <c r="E24" i="3"/>
  <c r="F24" i="3" s="1"/>
  <c r="T5" i="1"/>
  <c r="Y6" i="1"/>
  <c r="L4" i="1"/>
  <c r="M3" i="1"/>
  <c r="D23" i="3" l="1"/>
  <c r="E23" i="3"/>
  <c r="F23" i="3" s="1"/>
  <c r="B22" i="3"/>
  <c r="Y7" i="1"/>
  <c r="T6" i="1"/>
  <c r="M4" i="1"/>
  <c r="L5" i="1"/>
  <c r="B21" i="3" l="1"/>
  <c r="D22" i="3"/>
  <c r="E22" i="3"/>
  <c r="F22" i="3" s="1"/>
  <c r="Y8" i="1"/>
  <c r="T7" i="1"/>
  <c r="L6" i="1"/>
  <c r="M5" i="1"/>
  <c r="D21" i="3" l="1"/>
  <c r="B20" i="3"/>
  <c r="E21" i="3"/>
  <c r="F21" i="3" s="1"/>
  <c r="Y9" i="1"/>
  <c r="T8" i="1"/>
  <c r="L7" i="1"/>
  <c r="M6" i="1"/>
  <c r="B19" i="3" l="1"/>
  <c r="D20" i="3"/>
  <c r="E20" i="3"/>
  <c r="F20" i="3" s="1"/>
  <c r="Y10" i="1"/>
  <c r="T9" i="1"/>
  <c r="L8" i="1"/>
  <c r="M7" i="1"/>
  <c r="D19" i="3" l="1"/>
  <c r="B18" i="3"/>
  <c r="E19" i="3"/>
  <c r="F19" i="3" s="1"/>
  <c r="Y11" i="1"/>
  <c r="T10" i="1"/>
  <c r="L9" i="1"/>
  <c r="M8" i="1"/>
  <c r="D18" i="3" l="1"/>
  <c r="B17" i="3"/>
  <c r="E18" i="3"/>
  <c r="F18" i="3" s="1"/>
  <c r="Y12" i="1"/>
  <c r="T11" i="1"/>
  <c r="L10" i="1"/>
  <c r="M9" i="1"/>
  <c r="D17" i="3" l="1"/>
  <c r="B16" i="3"/>
  <c r="E17" i="3"/>
  <c r="F17" i="3" s="1"/>
  <c r="Y13" i="1"/>
  <c r="T12" i="1"/>
  <c r="U9" i="1"/>
  <c r="L11" i="1"/>
  <c r="M10" i="1"/>
  <c r="B15" i="3" l="1"/>
  <c r="D16" i="3"/>
  <c r="E16" i="3"/>
  <c r="F16" i="3" s="1"/>
  <c r="Y14" i="1"/>
  <c r="T13" i="1"/>
  <c r="L12" i="1"/>
  <c r="M11" i="1"/>
  <c r="D15" i="3" l="1"/>
  <c r="B14" i="3"/>
  <c r="E15" i="3"/>
  <c r="F15" i="3" s="1"/>
  <c r="Y15" i="1"/>
  <c r="T14" i="1"/>
  <c r="L13" i="1"/>
  <c r="M12" i="1"/>
  <c r="N9" i="1" s="1"/>
  <c r="B13" i="3" l="1"/>
  <c r="D14" i="3"/>
  <c r="E14" i="3"/>
  <c r="F14" i="3" s="1"/>
  <c r="Y16" i="1"/>
  <c r="T15" i="1"/>
  <c r="L14" i="1"/>
  <c r="M13" i="1"/>
  <c r="D13" i="3" l="1"/>
  <c r="B12" i="3"/>
  <c r="E13" i="3"/>
  <c r="F13" i="3" s="1"/>
  <c r="Y17" i="1"/>
  <c r="T16" i="1"/>
  <c r="L15" i="1"/>
  <c r="M14" i="1"/>
  <c r="B11" i="3" l="1"/>
  <c r="E12" i="3"/>
  <c r="D12" i="3"/>
  <c r="Y18" i="1"/>
  <c r="T17" i="1"/>
  <c r="L16" i="1"/>
  <c r="M15" i="1"/>
  <c r="F12" i="3" l="1"/>
  <c r="D11" i="3"/>
  <c r="E11" i="3"/>
  <c r="F11" i="3" s="1"/>
  <c r="B10" i="3"/>
  <c r="Y19" i="1"/>
  <c r="T18" i="1"/>
  <c r="L17" i="1"/>
  <c r="M16" i="1"/>
  <c r="D10" i="3" l="1"/>
  <c r="B9" i="3"/>
  <c r="E10" i="3"/>
  <c r="F10" i="3" s="1"/>
  <c r="Y20" i="1"/>
  <c r="T19" i="1"/>
  <c r="L18" i="1"/>
  <c r="M17" i="1"/>
  <c r="D9" i="3" l="1"/>
  <c r="B8" i="3"/>
  <c r="E9" i="3"/>
  <c r="F9" i="3" s="1"/>
  <c r="Y21" i="1"/>
  <c r="T20" i="1"/>
  <c r="L19" i="1"/>
  <c r="M18" i="1"/>
  <c r="B7" i="3" l="1"/>
  <c r="E8" i="3"/>
  <c r="D8" i="3"/>
  <c r="Y22" i="1"/>
  <c r="T21" i="1"/>
  <c r="L20" i="1"/>
  <c r="M19" i="1"/>
  <c r="F8" i="3" l="1"/>
  <c r="D7" i="3"/>
  <c r="B6" i="3"/>
  <c r="E7" i="3"/>
  <c r="F7" i="3" s="1"/>
  <c r="Y23" i="1"/>
  <c r="T22" i="1"/>
  <c r="L21" i="1"/>
  <c r="M20" i="1"/>
  <c r="E6" i="3" l="1"/>
  <c r="B5" i="3"/>
  <c r="D6" i="3"/>
  <c r="Y24" i="1"/>
  <c r="T23" i="1"/>
  <c r="L22" i="1"/>
  <c r="M21" i="1"/>
  <c r="D5" i="3" l="1"/>
  <c r="E5" i="3"/>
  <c r="F5" i="3" s="1"/>
  <c r="B4" i="3"/>
  <c r="F6" i="3"/>
  <c r="Y25" i="1"/>
  <c r="T24" i="1"/>
  <c r="L23" i="1"/>
  <c r="M22" i="1"/>
  <c r="B3" i="3" l="1"/>
  <c r="E4" i="3"/>
  <c r="D4" i="3"/>
  <c r="Y26" i="1"/>
  <c r="T25" i="1"/>
  <c r="L24" i="1"/>
  <c r="M23" i="1"/>
  <c r="F4" i="3" l="1"/>
  <c r="D3" i="3"/>
  <c r="B2" i="3"/>
  <c r="E3" i="3"/>
  <c r="F3" i="3" s="1"/>
  <c r="Y27" i="1"/>
  <c r="T26" i="1"/>
  <c r="L25" i="1"/>
  <c r="M24" i="1"/>
  <c r="D2" i="3" l="1"/>
  <c r="E2" i="3"/>
  <c r="F2" i="3" s="1"/>
  <c r="Y28" i="1"/>
  <c r="T27" i="1"/>
  <c r="L26" i="1"/>
  <c r="M25" i="1"/>
  <c r="Y29" i="1" l="1"/>
  <c r="T28" i="1"/>
  <c r="L27" i="1"/>
  <c r="M26" i="1"/>
  <c r="Y30" i="1" l="1"/>
  <c r="T29" i="1"/>
  <c r="L28" i="1"/>
  <c r="M27" i="1"/>
  <c r="Y31" i="1" l="1"/>
  <c r="T30" i="1"/>
  <c r="L29" i="1"/>
  <c r="M28" i="1"/>
  <c r="Y32" i="1" l="1"/>
  <c r="T31" i="1"/>
  <c r="L30" i="1"/>
  <c r="M29" i="1"/>
  <c r="Y33" i="1" l="1"/>
  <c r="T32" i="1"/>
  <c r="L31" i="1"/>
  <c r="M30" i="1"/>
  <c r="Y34" i="1" l="1"/>
  <c r="T33" i="1"/>
  <c r="L32" i="1"/>
  <c r="M31" i="1"/>
  <c r="Y35" i="1" l="1"/>
  <c r="T34" i="1"/>
  <c r="L33" i="1"/>
  <c r="M32" i="1"/>
  <c r="Y36" i="1" l="1"/>
  <c r="T35" i="1"/>
  <c r="L34" i="1"/>
  <c r="M33" i="1"/>
  <c r="Y37" i="1" l="1"/>
  <c r="T36" i="1"/>
  <c r="L35" i="1"/>
  <c r="M34" i="1"/>
  <c r="Y38" i="1" l="1"/>
  <c r="T37" i="1"/>
  <c r="L36" i="1"/>
  <c r="M35" i="1"/>
  <c r="Y39" i="1" l="1"/>
  <c r="T38" i="1"/>
  <c r="L37" i="1"/>
  <c r="M36" i="1"/>
  <c r="Y40" i="1" l="1"/>
  <c r="T39" i="1"/>
  <c r="L38" i="1"/>
  <c r="M37" i="1"/>
  <c r="Y41" i="1" l="1"/>
  <c r="T40" i="1"/>
  <c r="L39" i="1"/>
  <c r="M38" i="1"/>
  <c r="Y42" i="1" l="1"/>
  <c r="T41" i="1"/>
  <c r="L40" i="1"/>
  <c r="M39" i="1"/>
  <c r="Y43" i="1" l="1"/>
  <c r="T42" i="1"/>
  <c r="L41" i="1"/>
  <c r="M40" i="1"/>
  <c r="Y44" i="1" l="1"/>
  <c r="T43" i="1"/>
  <c r="L42" i="1"/>
  <c r="M41" i="1"/>
  <c r="Y45" i="1" l="1"/>
  <c r="T44" i="1"/>
  <c r="L43" i="1"/>
  <c r="M42" i="1"/>
  <c r="Y46" i="1" l="1"/>
  <c r="T45" i="1"/>
  <c r="L44" i="1"/>
  <c r="M43" i="1"/>
  <c r="Y47" i="1" l="1"/>
  <c r="T46" i="1"/>
  <c r="L45" i="1"/>
  <c r="M44" i="1"/>
  <c r="T47" i="1" l="1"/>
  <c r="L46" i="1"/>
  <c r="M45" i="1"/>
  <c r="T48" i="1" l="1"/>
  <c r="U3" i="1" s="1"/>
  <c r="U11" i="1" s="1"/>
  <c r="Y48" i="1"/>
  <c r="L47" i="1"/>
  <c r="M46" i="1"/>
  <c r="L48" i="1" l="1"/>
  <c r="M48" i="1" s="1"/>
  <c r="M47" i="1"/>
  <c r="N3" i="1" l="1"/>
  <c r="N11" i="1" s="1"/>
</calcChain>
</file>

<file path=xl/comments1.xml><?xml version="1.0" encoding="utf-8"?>
<comments xmlns="http://schemas.openxmlformats.org/spreadsheetml/2006/main">
  <authors>
    <author>MyOECD</author>
    <author>OECD.Stat</author>
  </authors>
  <commentList>
    <comment ref="E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2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3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4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5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6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7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8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9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10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1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11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1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12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1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13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14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15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1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16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1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17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1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18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1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19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20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2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21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2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22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2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23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2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24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2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25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  <comment ref="E2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26" authorId="1" shapeId="0">
      <text>
        <r>
          <rPr>
            <sz val="9"/>
            <color indexed="81"/>
            <rFont val="Tahoma"/>
            <family val="2"/>
          </rPr>
          <t>E: Estimated value</t>
        </r>
      </text>
    </comment>
  </commentList>
</comments>
</file>

<file path=xl/sharedStrings.xml><?xml version="1.0" encoding="utf-8"?>
<sst xmlns="http://schemas.openxmlformats.org/spreadsheetml/2006/main" count="81" uniqueCount="64">
  <si>
    <t>NGDP</t>
  </si>
  <si>
    <t>N_Invest</t>
  </si>
  <si>
    <t>RGDP</t>
  </si>
  <si>
    <t>Con_fix_capital</t>
  </si>
  <si>
    <t>Cons. of fixed capital</t>
  </si>
  <si>
    <t>working age population</t>
  </si>
  <si>
    <t>GDP deflator</t>
  </si>
  <si>
    <t>R_invest</t>
  </si>
  <si>
    <t>delta*K/Y</t>
  </si>
  <si>
    <t>Method 1</t>
  </si>
  <si>
    <t>delta=</t>
  </si>
  <si>
    <t>K_1970=</t>
  </si>
  <si>
    <t>K_1</t>
  </si>
  <si>
    <t>K_1/Y</t>
  </si>
  <si>
    <t>delta*K/Y (implied)=</t>
  </si>
  <si>
    <t>delta*K/Y (data)=</t>
  </si>
  <si>
    <t>K_1970/Y_1970=</t>
  </si>
  <si>
    <t>ave(K/Y 1970-1980)=</t>
  </si>
  <si>
    <t>objective=</t>
  </si>
  <si>
    <t>Method 2</t>
  </si>
  <si>
    <t>K_1962=</t>
  </si>
  <si>
    <t>K_2</t>
  </si>
  <si>
    <t>K_2/Y</t>
  </si>
  <si>
    <t>K_1963/K_1962=</t>
  </si>
  <si>
    <t>ave(K_{t+1}/K_t 1970-1980)=</t>
  </si>
  <si>
    <t>K_1/K_2</t>
  </si>
  <si>
    <t>alpha=</t>
  </si>
  <si>
    <t>Investment</t>
  </si>
  <si>
    <t>C_real</t>
  </si>
  <si>
    <t>Year</t>
  </si>
  <si>
    <t>Annual hour</t>
  </si>
  <si>
    <t>Civilian employment</t>
  </si>
  <si>
    <t>annual hours (in bn)</t>
  </si>
  <si>
    <t>max. hours (in bn)</t>
  </si>
  <si>
    <t>leisure hours</t>
  </si>
  <si>
    <t>hours worked</t>
  </si>
  <si>
    <t>capital</t>
  </si>
  <si>
    <t>wage</t>
  </si>
  <si>
    <t>gamma</t>
  </si>
  <si>
    <t>r-delta</t>
  </si>
  <si>
    <t>beta=</t>
  </si>
  <si>
    <t>alpha</t>
  </si>
  <si>
    <t>Normalized</t>
  </si>
  <si>
    <t>Y</t>
  </si>
  <si>
    <t>K</t>
  </si>
  <si>
    <t>L</t>
  </si>
  <si>
    <t>N</t>
  </si>
  <si>
    <t>A^(1/(1-alpha))</t>
  </si>
  <si>
    <t>A</t>
  </si>
  <si>
    <t>Y/N</t>
  </si>
  <si>
    <t>(K/Y)^(alpha/(1-alpha))</t>
  </si>
  <si>
    <t>L/N</t>
  </si>
  <si>
    <t>Wokring age popu (normalized)</t>
  </si>
  <si>
    <t>beta</t>
  </si>
  <si>
    <t>delta</t>
  </si>
  <si>
    <t>g</t>
  </si>
  <si>
    <t>eta</t>
  </si>
  <si>
    <t>k0</t>
  </si>
  <si>
    <t>Data</t>
  </si>
  <si>
    <t>Model</t>
  </si>
  <si>
    <t>year</t>
  </si>
  <si>
    <t>TFP input</t>
  </si>
  <si>
    <t>Working Age Persons input</t>
  </si>
  <si>
    <t>Hrs Endowment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</si>
</sst>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_ ;\-#,##0.00\ "/>
    <numFmt numFmtId="165" formatCode="#,##0.0000_ ;\-#,##0.0000\ "/>
    <numFmt numFmtId="166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b/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3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0" fontId="5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3" fontId="0" fillId="0" borderId="0" xfId="0" applyNumberFormat="1" applyFont="1" applyBorder="1"/>
    <xf numFmtId="0" fontId="0" fillId="4" borderId="0" xfId="0" applyFill="1"/>
    <xf numFmtId="166" fontId="0" fillId="0" borderId="0" xfId="1" applyNumberFormat="1" applyFont="1"/>
    <xf numFmtId="43" fontId="0" fillId="0" borderId="0" xfId="0" applyNumberFormat="1"/>
    <xf numFmtId="0" fontId="2" fillId="0" borderId="0" xfId="0" applyFont="1"/>
    <xf numFmtId="0" fontId="0" fillId="0" borderId="0" xfId="0" applyNumberFormat="1"/>
    <xf numFmtId="49" fontId="6" fillId="0" borderId="0" xfId="0" applyNumberFormat="1" applyFont="1" applyFill="1" applyBorder="1" applyAlignment="1">
      <alignment horizontal="center" vertical="top" wrapText="1"/>
    </xf>
    <xf numFmtId="0" fontId="5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capital</a:t>
            </a:r>
            <a:r>
              <a:rPr lang="en-US" baseline="0"/>
              <a:t> stock in the Italy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'Capital stock'!$S$1</c:f>
              <c:strCache>
                <c:ptCount val="1"/>
                <c:pt idx="0">
                  <c:v>K_2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'Capital stock'!$A$2:$A$48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'Capital stock'!$S$2:$S$48</c:f>
              <c:numCache>
                <c:formatCode>General</c:formatCode>
                <c:ptCount val="47"/>
                <c:pt idx="0">
                  <c:v>2576.159400446571</c:v>
                </c:pt>
                <c:pt idx="1">
                  <c:v>2654.2069597203836</c:v>
                </c:pt>
                <c:pt idx="2">
                  <c:v>2716.7024360181031</c:v>
                </c:pt>
                <c:pt idx="3">
                  <c:v>2776.2382856839677</c:v>
                </c:pt>
                <c:pt idx="4">
                  <c:v>2873.0123213413481</c:v>
                </c:pt>
                <c:pt idx="5">
                  <c:v>3006.2908195758314</c:v>
                </c:pt>
                <c:pt idx="6">
                  <c:v>3079.1424123045126</c:v>
                </c:pt>
                <c:pt idx="7">
                  <c:v>3188.0544364281996</c:v>
                </c:pt>
                <c:pt idx="8">
                  <c:v>3278.8896990757248</c:v>
                </c:pt>
                <c:pt idx="9">
                  <c:v>3367.974697217121</c:v>
                </c:pt>
                <c:pt idx="10">
                  <c:v>3472.0714551352289</c:v>
                </c:pt>
                <c:pt idx="11">
                  <c:v>3604.3761607187607</c:v>
                </c:pt>
                <c:pt idx="12">
                  <c:v>3712.0002460052583</c:v>
                </c:pt>
                <c:pt idx="13">
                  <c:v>3806.2387637330321</c:v>
                </c:pt>
                <c:pt idx="14">
                  <c:v>3883.800556011437</c:v>
                </c:pt>
                <c:pt idx="15">
                  <c:v>3977.3145810898636</c:v>
                </c:pt>
                <c:pt idx="16">
                  <c:v>4072.4941221853587</c:v>
                </c:pt>
                <c:pt idx="17">
                  <c:v>4154.7773209022971</c:v>
                </c:pt>
                <c:pt idx="18">
                  <c:v>4246.1771685867989</c:v>
                </c:pt>
                <c:pt idx="19">
                  <c:v>4350.4123705472102</c:v>
                </c:pt>
                <c:pt idx="20">
                  <c:v>4456.6129086046776</c:v>
                </c:pt>
                <c:pt idx="21">
                  <c:v>4567.1048079953252</c:v>
                </c:pt>
                <c:pt idx="22">
                  <c:v>4672.7982227745133</c:v>
                </c:pt>
                <c:pt idx="23">
                  <c:v>4768.1435328290499</c:v>
                </c:pt>
                <c:pt idx="24">
                  <c:v>4824.0211437291946</c:v>
                </c:pt>
                <c:pt idx="25">
                  <c:v>4882.1508209643816</c:v>
                </c:pt>
                <c:pt idx="26">
                  <c:v>4959.7218549972822</c:v>
                </c:pt>
                <c:pt idx="27">
                  <c:v>5028.0314273414033</c:v>
                </c:pt>
                <c:pt idx="28">
                  <c:v>5100.4517355540847</c:v>
                </c:pt>
                <c:pt idx="29">
                  <c:v>5177.6547555803645</c:v>
                </c:pt>
                <c:pt idx="30">
                  <c:v>5263.8935867195914</c:v>
                </c:pt>
                <c:pt idx="31">
                  <c:v>5368.7901696936733</c:v>
                </c:pt>
                <c:pt idx="32">
                  <c:v>5474.3100508755142</c:v>
                </c:pt>
                <c:pt idx="33">
                  <c:v>5588.1403723247813</c:v>
                </c:pt>
                <c:pt idx="34">
                  <c:v>5692.2007249318303</c:v>
                </c:pt>
                <c:pt idx="35">
                  <c:v>5798.9662890372683</c:v>
                </c:pt>
                <c:pt idx="36">
                  <c:v>5903.4685740106688</c:v>
                </c:pt>
                <c:pt idx="37">
                  <c:v>6023.6995703019311</c:v>
                </c:pt>
                <c:pt idx="38">
                  <c:v>6149.2483669357161</c:v>
                </c:pt>
                <c:pt idx="39">
                  <c:v>6258.9353607105095</c:v>
                </c:pt>
                <c:pt idx="40">
                  <c:v>6306.4678672197188</c:v>
                </c:pt>
                <c:pt idx="41">
                  <c:v>6375.5712257830828</c:v>
                </c:pt>
                <c:pt idx="42">
                  <c:v>6442.5036265096478</c:v>
                </c:pt>
                <c:pt idx="43">
                  <c:v>6456.5781703589682</c:v>
                </c:pt>
                <c:pt idx="44">
                  <c:v>6451.2600237572315</c:v>
                </c:pt>
                <c:pt idx="45">
                  <c:v>6447.6600372309522</c:v>
                </c:pt>
                <c:pt idx="46">
                  <c:v>6450.6296059412152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C-4CBF-90BF-C1ADC6A67757}"/>
            </c:ext>
          </c:extLst>
        </c:ser>
        <c:ser>
          <c:idx val="1"/>
          <c:order val="1"/>
          <c:tx>
            <c:strRef>
              <c:f>'Capital stock'!$L$1</c:f>
              <c:strCache>
                <c:ptCount val="1"/>
                <c:pt idx="0">
                  <c:v>K_1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'Capital stock'!$A$2:$A$48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'Capital stock'!$L$2:$L$48</c:f>
              <c:numCache>
                <c:formatCode>General</c:formatCode>
                <c:ptCount val="47"/>
                <c:pt idx="0">
                  <c:v>2196.5025988761299</c:v>
                </c:pt>
                <c:pt idx="1">
                  <c:v>2282.6208887746343</c:v>
                </c:pt>
                <c:pt idx="2">
                  <c:v>2352.5555541787435</c:v>
                </c:pt>
                <c:pt idx="3">
                  <c:v>2418.9811808402824</c:v>
                </c:pt>
                <c:pt idx="4">
                  <c:v>2522.130422554696</c:v>
                </c:pt>
                <c:pt idx="5">
                  <c:v>2661.1636180481869</c:v>
                </c:pt>
                <c:pt idx="6">
                  <c:v>2739.0507441579598</c:v>
                </c:pt>
                <c:pt idx="7">
                  <c:v>2852.5206068154121</c:v>
                </c:pt>
                <c:pt idx="8">
                  <c:v>2947.3325037589461</c:v>
                </c:pt>
                <c:pt idx="9">
                  <c:v>3039.9015522167492</c:v>
                </c:pt>
                <c:pt idx="10">
                  <c:v>3147.0178856373618</c:v>
                </c:pt>
                <c:pt idx="11">
                  <c:v>3281.8464899851751</c:v>
                </c:pt>
                <c:pt idx="12">
                  <c:v>3391.4232887477028</c:v>
                </c:pt>
                <c:pt idx="13">
                  <c:v>3487.1543780431498</c:v>
                </c:pt>
                <c:pt idx="14">
                  <c:v>3565.8155543553166</c:v>
                </c:pt>
                <c:pt idx="15">
                  <c:v>3660.1111319967172</c:v>
                </c:pt>
                <c:pt idx="16">
                  <c:v>3755.7133715116247</c:v>
                </c:pt>
                <c:pt idx="17">
                  <c:v>3838.0707080253305</c:v>
                </c:pt>
                <c:pt idx="18">
                  <c:v>3929.2563986730602</c:v>
                </c:pt>
                <c:pt idx="19">
                  <c:v>4032.9704781755695</c:v>
                </c:pt>
                <c:pt idx="20">
                  <c:v>4138.3122142117827</c:v>
                </c:pt>
                <c:pt idx="21">
                  <c:v>4247.6159394087681</c:v>
                </c:pt>
                <c:pt idx="22">
                  <c:v>4351.7916875175451</c:v>
                </c:pt>
                <c:pt idx="23">
                  <c:v>4445.3212049351823</c:v>
                </c:pt>
                <c:pt idx="24">
                  <c:v>4499.1340801665528</c:v>
                </c:pt>
                <c:pt idx="25">
                  <c:v>4555.0979119829399</c:v>
                </c:pt>
                <c:pt idx="26">
                  <c:v>4630.3987166554125</c:v>
                </c:pt>
                <c:pt idx="27">
                  <c:v>4696.2710153131638</c:v>
                </c:pt>
                <c:pt idx="28">
                  <c:v>4766.126557979881</c:v>
                </c:pt>
                <c:pt idx="29">
                  <c:v>4840.6287899890576</c:v>
                </c:pt>
                <c:pt idx="30">
                  <c:v>4924.0203345504924</c:v>
                </c:pt>
                <c:pt idx="31">
                  <c:v>5025.8983951677064</c:v>
                </c:pt>
                <c:pt idx="32">
                  <c:v>5128.1715639313334</c:v>
                </c:pt>
                <c:pt idx="33">
                  <c:v>5238.5350376594533</c:v>
                </c:pt>
                <c:pt idx="34">
                  <c:v>5338.8894781230201</c:v>
                </c:pt>
                <c:pt idx="35">
                  <c:v>5441.7546027916414</c:v>
                </c:pt>
                <c:pt idx="36">
                  <c:v>5542.1612586751444</c:v>
                </c:pt>
                <c:pt idx="37">
                  <c:v>5658.1180111932163</c:v>
                </c:pt>
                <c:pt idx="38">
                  <c:v>5779.1674696861783</c:v>
                </c:pt>
                <c:pt idx="39">
                  <c:v>5884.1216883902271</c:v>
                </c:pt>
                <c:pt idx="40">
                  <c:v>5926.7533663775321</c:v>
                </c:pt>
                <c:pt idx="41">
                  <c:v>5991.0106283130481</c:v>
                </c:pt>
                <c:pt idx="42">
                  <c:v>6053.0745069070417</c:v>
                </c:pt>
                <c:pt idx="43">
                  <c:v>6062.2666256666653</c:v>
                </c:pt>
                <c:pt idx="44">
                  <c:v>6052.2358392047909</c:v>
                </c:pt>
                <c:pt idx="45">
                  <c:v>6044.1525626134699</c:v>
                </c:pt>
                <c:pt idx="46">
                  <c:v>6042.8519750689275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C-4CBF-90BF-C1ADC6A67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319471"/>
        <c:axId val="1351319887"/>
      </c:lineChart>
      <c:catAx>
        <c:axId val="13513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19887"/>
        <c:crosses val="autoZero"/>
        <c:auto val="1"/>
        <c:lblAlgn val="ctr"/>
        <c:lblOffset val="100"/>
        <c:noMultiLvlLbl val="0"/>
      </c:catAx>
      <c:valAx>
        <c:axId val="13513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Calibrated parameter values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parameters!$P$1</c:f>
              <c:strCache>
                <c:ptCount val="1"/>
                <c:pt idx="0">
                  <c:v>beta=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parameters!$A$2:$A$48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parameters!$P$2:$P$48</c:f>
              <c:numCache>
                <c:formatCode>General</c:formatCode>
                <c:ptCount val="47"/>
                <c:pt idx="1">
                  <c:v>0.96565554316863633</c:v>
                </c:pt>
                <c:pt idx="2">
                  <c:v>0.98416057848530802</c:v>
                </c:pt>
                <c:pt idx="3">
                  <c:v>1.0089700564423199</c:v>
                </c:pt>
                <c:pt idx="4">
                  <c:v>0.9815694310952684</c:v>
                </c:pt>
                <c:pt idx="5">
                  <c:v>0.95192562669753999</c:v>
                </c:pt>
                <c:pt idx="6">
                  <c:v>0.99342143502233859</c:v>
                </c:pt>
                <c:pt idx="7">
                  <c:v>0.96414534480276093</c:v>
                </c:pt>
                <c:pt idx="8">
                  <c:v>0.95491570865529607</c:v>
                </c:pt>
                <c:pt idx="9">
                  <c:v>1.0063989591384777</c:v>
                </c:pt>
                <c:pt idx="10">
                  <c:v>0.9959018498202088</c:v>
                </c:pt>
                <c:pt idx="11">
                  <c:v>0.95419287270556241</c:v>
                </c:pt>
                <c:pt idx="12">
                  <c:v>0.95475678464740665</c:v>
                </c:pt>
                <c:pt idx="13">
                  <c:v>0.94865386109066607</c:v>
                </c:pt>
                <c:pt idx="14">
                  <c:v>0.98068973467484255</c:v>
                </c:pt>
                <c:pt idx="15">
                  <c:v>0.974641515252479</c:v>
                </c:pt>
                <c:pt idx="16">
                  <c:v>0.97562671146576552</c:v>
                </c:pt>
                <c:pt idx="17">
                  <c:v>0.97351551927043334</c:v>
                </c:pt>
                <c:pt idx="18">
                  <c:v>0.97743720252841326</c:v>
                </c:pt>
                <c:pt idx="19">
                  <c:v>0.98583536804379412</c:v>
                </c:pt>
                <c:pt idx="20">
                  <c:v>0.9453252913911987</c:v>
                </c:pt>
                <c:pt idx="21">
                  <c:v>0.965895633066988</c:v>
                </c:pt>
                <c:pt idx="22">
                  <c:v>0.97186593968334045</c:v>
                </c:pt>
                <c:pt idx="23">
                  <c:v>0.93498316323124009</c:v>
                </c:pt>
                <c:pt idx="24">
                  <c:v>0.97896854498544261</c:v>
                </c:pt>
                <c:pt idx="25">
                  <c:v>0.97360698681017022</c:v>
                </c:pt>
                <c:pt idx="26">
                  <c:v>0.95414566714121651</c:v>
                </c:pt>
                <c:pt idx="27">
                  <c:v>0.97588393094927939</c:v>
                </c:pt>
                <c:pt idx="28">
                  <c:v>0.97363810794729311</c:v>
                </c:pt>
                <c:pt idx="29">
                  <c:v>0.97496706064965966</c:v>
                </c:pt>
                <c:pt idx="30">
                  <c:v>0.98205632935317011</c:v>
                </c:pt>
                <c:pt idx="31">
                  <c:v>0.94943741914544921</c:v>
                </c:pt>
                <c:pt idx="32">
                  <c:v>0.94476269302903926</c:v>
                </c:pt>
                <c:pt idx="33">
                  <c:v>0.95532404312720709</c:v>
                </c:pt>
                <c:pt idx="34">
                  <c:v>0.95889553655637139</c:v>
                </c:pt>
                <c:pt idx="35">
                  <c:v>0.96597736340320028</c:v>
                </c:pt>
                <c:pt idx="36">
                  <c:v>0.97163299591016938</c:v>
                </c:pt>
                <c:pt idx="37">
                  <c:v>0.96133330544347617</c:v>
                </c:pt>
                <c:pt idx="38">
                  <c:v>0.94992354173594862</c:v>
                </c:pt>
                <c:pt idx="39">
                  <c:v>0.92405012769481654</c:v>
                </c:pt>
                <c:pt idx="40">
                  <c:v>0.98202508189493187</c:v>
                </c:pt>
                <c:pt idx="41">
                  <c:v>0.97363746685191543</c:v>
                </c:pt>
                <c:pt idx="42">
                  <c:v>0.93743132302051357</c:v>
                </c:pt>
                <c:pt idx="43">
                  <c:v>0.94082663013228895</c:v>
                </c:pt>
                <c:pt idx="44">
                  <c:v>0.96030859289923565</c:v>
                </c:pt>
                <c:pt idx="45">
                  <c:v>0.97578891337989904</c:v>
                </c:pt>
                <c:pt idx="46">
                  <c:v>0.97024110658662632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3-4BB5-96EF-B4BDFFD6F14C}"/>
            </c:ext>
          </c:extLst>
        </c:ser>
        <c:ser>
          <c:idx val="1"/>
          <c:order val="1"/>
          <c:tx>
            <c:strRef>
              <c:f>parameters!$M$1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parameters!$M$2:$M$48</c:f>
              <c:numCache>
                <c:formatCode>General</c:formatCode>
                <c:ptCount val="47"/>
                <c:pt idx="0">
                  <c:v>0.50499786632203492</c:v>
                </c:pt>
                <c:pt idx="1">
                  <c:v>0.50576141235286731</c:v>
                </c:pt>
                <c:pt idx="2">
                  <c:v>0.50687396696484932</c:v>
                </c:pt>
                <c:pt idx="3">
                  <c:v>0.50710065069493793</c:v>
                </c:pt>
                <c:pt idx="4">
                  <c:v>0.50455275202283989</c:v>
                </c:pt>
                <c:pt idx="5">
                  <c:v>0.5111282253566195</c:v>
                </c:pt>
                <c:pt idx="6">
                  <c:v>0.50683312415573611</c:v>
                </c:pt>
                <c:pt idx="7">
                  <c:v>0.50556495551024483</c:v>
                </c:pt>
                <c:pt idx="8">
                  <c:v>0.50024101711397062</c:v>
                </c:pt>
                <c:pt idx="9">
                  <c:v>0.50225465443075767</c:v>
                </c:pt>
                <c:pt idx="10">
                  <c:v>0.50774504550425581</c:v>
                </c:pt>
                <c:pt idx="11">
                  <c:v>0.50814821750842865</c:v>
                </c:pt>
                <c:pt idx="12">
                  <c:v>0.50877854244203979</c:v>
                </c:pt>
                <c:pt idx="13">
                  <c:v>0.50540688616844309</c:v>
                </c:pt>
                <c:pt idx="14">
                  <c:v>0.50554197783619848</c:v>
                </c:pt>
                <c:pt idx="15">
                  <c:v>0.5053552165804639</c:v>
                </c:pt>
                <c:pt idx="16">
                  <c:v>0.50554104926348686</c:v>
                </c:pt>
                <c:pt idx="17">
                  <c:v>0.50484534607933429</c:v>
                </c:pt>
                <c:pt idx="18">
                  <c:v>0.50354283347135542</c:v>
                </c:pt>
                <c:pt idx="19">
                  <c:v>0.50677133603672153</c:v>
                </c:pt>
                <c:pt idx="20">
                  <c:v>0.49921586298585313</c:v>
                </c:pt>
                <c:pt idx="21">
                  <c:v>0.49900178273017043</c:v>
                </c:pt>
                <c:pt idx="22">
                  <c:v>0.50299223259484249</c:v>
                </c:pt>
                <c:pt idx="23">
                  <c:v>0.5020762055820025</c:v>
                </c:pt>
                <c:pt idx="24">
                  <c:v>0.50611699712397207</c:v>
                </c:pt>
                <c:pt idx="25">
                  <c:v>0.50777678217724043</c:v>
                </c:pt>
                <c:pt idx="26">
                  <c:v>0.50979454796548473</c:v>
                </c:pt>
                <c:pt idx="27">
                  <c:v>0.51559537502571851</c:v>
                </c:pt>
                <c:pt idx="28">
                  <c:v>0.4871878737848277</c:v>
                </c:pt>
                <c:pt idx="29">
                  <c:v>0.49773565149166471</c:v>
                </c:pt>
                <c:pt idx="30">
                  <c:v>0.50809395838423621</c:v>
                </c:pt>
                <c:pt idx="31">
                  <c:v>0.51543843735867645</c:v>
                </c:pt>
                <c:pt idx="32">
                  <c:v>0.52139879054242577</c:v>
                </c:pt>
                <c:pt idx="33">
                  <c:v>0.5279071436180004</c:v>
                </c:pt>
                <c:pt idx="34">
                  <c:v>0.54266047388105154</c:v>
                </c:pt>
                <c:pt idx="35">
                  <c:v>0.54256518899675887</c:v>
                </c:pt>
                <c:pt idx="36">
                  <c:v>0.55052186993422736</c:v>
                </c:pt>
                <c:pt idx="37">
                  <c:v>0.55191872986348967</c:v>
                </c:pt>
                <c:pt idx="38">
                  <c:v>0.55410763835783439</c:v>
                </c:pt>
                <c:pt idx="39">
                  <c:v>0.54525989912434947</c:v>
                </c:pt>
                <c:pt idx="40">
                  <c:v>0.54071129476159285</c:v>
                </c:pt>
                <c:pt idx="41">
                  <c:v>0.54323687093592588</c:v>
                </c:pt>
                <c:pt idx="42">
                  <c:v>0.54182080856336523</c:v>
                </c:pt>
                <c:pt idx="43">
                  <c:v>0.52881538983861542</c:v>
                </c:pt>
                <c:pt idx="44">
                  <c:v>0.52921688912748133</c:v>
                </c:pt>
                <c:pt idx="45">
                  <c:v>0.53567653280171046</c:v>
                </c:pt>
                <c:pt idx="46">
                  <c:v>0.54510276159258086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3-4BB5-96EF-B4BDFFD6F14C}"/>
            </c:ext>
          </c:extLst>
        </c:ser>
        <c:ser>
          <c:idx val="2"/>
          <c:order val="2"/>
          <c:tx>
            <c:strRef>
              <c:f>parameters!$S$1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parameters!$S$2:$S$48</c:f>
              <c:numCache>
                <c:formatCode>General</c:formatCode>
                <c:ptCount val="47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0.32</c:v>
                </c:pt>
                <c:pt idx="24">
                  <c:v>0.32</c:v>
                </c:pt>
                <c:pt idx="25">
                  <c:v>0.32</c:v>
                </c:pt>
                <c:pt idx="26">
                  <c:v>0.32</c:v>
                </c:pt>
                <c:pt idx="27">
                  <c:v>0.32</c:v>
                </c:pt>
                <c:pt idx="28">
                  <c:v>0.32</c:v>
                </c:pt>
                <c:pt idx="29">
                  <c:v>0.32</c:v>
                </c:pt>
                <c:pt idx="30">
                  <c:v>0.32</c:v>
                </c:pt>
                <c:pt idx="31">
                  <c:v>0.32</c:v>
                </c:pt>
                <c:pt idx="32">
                  <c:v>0.32</c:v>
                </c:pt>
                <c:pt idx="33">
                  <c:v>0.32</c:v>
                </c:pt>
                <c:pt idx="34">
                  <c:v>0.32</c:v>
                </c:pt>
                <c:pt idx="35">
                  <c:v>0.32</c:v>
                </c:pt>
                <c:pt idx="36">
                  <c:v>0.32</c:v>
                </c:pt>
                <c:pt idx="37">
                  <c:v>0.32</c:v>
                </c:pt>
                <c:pt idx="38">
                  <c:v>0.32</c:v>
                </c:pt>
                <c:pt idx="39">
                  <c:v>0.32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0.32</c:v>
                </c:pt>
                <c:pt idx="44">
                  <c:v>0.32</c:v>
                </c:pt>
                <c:pt idx="45">
                  <c:v>0.32</c:v>
                </c:pt>
                <c:pt idx="46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3-4BB5-96EF-B4BDFFD6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675951"/>
        <c:axId val="1286113359"/>
      </c:lineChart>
      <c:catAx>
        <c:axId val="134767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13359"/>
        <c:crosses val="autoZero"/>
        <c:auto val="1"/>
        <c:lblAlgn val="ctr"/>
        <c:lblOffset val="100"/>
        <c:noMultiLvlLbl val="0"/>
      </c:catAx>
      <c:valAx>
        <c:axId val="12861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7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Growth Accounting for the Italy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'growth accounting'!$H$2</c:f>
              <c:strCache>
                <c:ptCount val="1"/>
                <c:pt idx="0">
                  <c:v>Y/N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'growth accounting'!$A$3:$A$49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'growth accounting'!$H$3:$H$49</c:f>
              <c:numCache>
                <c:formatCode>General</c:formatCode>
                <c:ptCount val="47"/>
                <c:pt idx="0">
                  <c:v>100</c:v>
                </c:pt>
                <c:pt idx="1">
                  <c:v>101.58599633513433</c:v>
                </c:pt>
                <c:pt idx="2">
                  <c:v>105.00427558414151</c:v>
                </c:pt>
                <c:pt idx="3">
                  <c:v>111.97879076306276</c:v>
                </c:pt>
                <c:pt idx="4">
                  <c:v>117.52311667902798</c:v>
                </c:pt>
                <c:pt idx="5">
                  <c:v>114.38408002369214</c:v>
                </c:pt>
                <c:pt idx="6">
                  <c:v>121.95836620847319</c:v>
                </c:pt>
                <c:pt idx="7">
                  <c:v>124.39294042267947</c:v>
                </c:pt>
                <c:pt idx="8">
                  <c:v>127.58046255021733</c:v>
                </c:pt>
                <c:pt idx="9">
                  <c:v>134.1321292093817</c:v>
                </c:pt>
                <c:pt idx="10">
                  <c:v>137.5135621120009</c:v>
                </c:pt>
                <c:pt idx="11">
                  <c:v>137.3659799692592</c:v>
                </c:pt>
                <c:pt idx="12">
                  <c:v>136.49329533817996</c:v>
                </c:pt>
                <c:pt idx="13">
                  <c:v>136.62592904118858</c:v>
                </c:pt>
                <c:pt idx="14">
                  <c:v>139.65578655667144</c:v>
                </c:pt>
                <c:pt idx="15">
                  <c:v>142.3641571786612</c:v>
                </c:pt>
                <c:pt idx="16">
                  <c:v>145.76449935443995</c:v>
                </c:pt>
                <c:pt idx="17">
                  <c:v>149.90608412480455</c:v>
                </c:pt>
                <c:pt idx="18">
                  <c:v>155.75294734394788</c:v>
                </c:pt>
                <c:pt idx="19">
                  <c:v>160.61709211537968</c:v>
                </c:pt>
                <c:pt idx="20">
                  <c:v>163.41852884462321</c:v>
                </c:pt>
                <c:pt idx="21">
                  <c:v>165.82430249789741</c:v>
                </c:pt>
                <c:pt idx="22">
                  <c:v>167.14427405420119</c:v>
                </c:pt>
                <c:pt idx="23">
                  <c:v>165.72631112763995</c:v>
                </c:pt>
                <c:pt idx="24">
                  <c:v>169.43192701657864</c:v>
                </c:pt>
                <c:pt idx="25">
                  <c:v>174.5651118716346</c:v>
                </c:pt>
                <c:pt idx="26">
                  <c:v>177.14312450012906</c:v>
                </c:pt>
                <c:pt idx="27">
                  <c:v>180.69977491780296</c:v>
                </c:pt>
                <c:pt idx="28">
                  <c:v>184.01893872052483</c:v>
                </c:pt>
                <c:pt idx="29">
                  <c:v>187.41293000289011</c:v>
                </c:pt>
                <c:pt idx="30">
                  <c:v>194.98900348734261</c:v>
                </c:pt>
                <c:pt idx="31">
                  <c:v>198.93458319856711</c:v>
                </c:pt>
                <c:pt idx="32">
                  <c:v>199.8717410529793</c:v>
                </c:pt>
                <c:pt idx="33">
                  <c:v>200.08144321192268</c:v>
                </c:pt>
                <c:pt idx="34">
                  <c:v>202.67207466973915</c:v>
                </c:pt>
                <c:pt idx="35">
                  <c:v>204.20333253534051</c:v>
                </c:pt>
                <c:pt idx="36">
                  <c:v>208.36439741651506</c:v>
                </c:pt>
                <c:pt idx="37">
                  <c:v>210.87896878515272</c:v>
                </c:pt>
                <c:pt idx="38">
                  <c:v>207.70193241380127</c:v>
                </c:pt>
                <c:pt idx="39">
                  <c:v>195.8853051732068</c:v>
                </c:pt>
                <c:pt idx="40">
                  <c:v>199.20811595991475</c:v>
                </c:pt>
                <c:pt idx="41">
                  <c:v>200.90395543601235</c:v>
                </c:pt>
                <c:pt idx="42">
                  <c:v>195.67001995322346</c:v>
                </c:pt>
                <c:pt idx="43">
                  <c:v>191.06498498163648</c:v>
                </c:pt>
                <c:pt idx="44">
                  <c:v>190.5100226308727</c:v>
                </c:pt>
                <c:pt idx="45">
                  <c:v>193.51366815260329</c:v>
                </c:pt>
                <c:pt idx="46">
                  <c:v>196.45688921702674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7-4DE5-A258-BA3B1BE44722}"/>
            </c:ext>
          </c:extLst>
        </c:ser>
        <c:ser>
          <c:idx val="1"/>
          <c:order val="1"/>
          <c:tx>
            <c:strRef>
              <c:f>'growth accounting'!$I$2</c:f>
              <c:strCache>
                <c:ptCount val="1"/>
                <c:pt idx="0">
                  <c:v>A^(1/(1-alpha))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'growth accounting'!$A$3:$A$49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'growth accounting'!$I$3:$I$49</c:f>
              <c:numCache>
                <c:formatCode>General</c:formatCode>
                <c:ptCount val="47"/>
                <c:pt idx="0">
                  <c:v>100</c:v>
                </c:pt>
                <c:pt idx="1">
                  <c:v>100.61253606000867</c:v>
                </c:pt>
                <c:pt idx="2">
                  <c:v>104.29335277642676</c:v>
                </c:pt>
                <c:pt idx="3">
                  <c:v>113.38337242580889</c:v>
                </c:pt>
                <c:pt idx="4">
                  <c:v>119.66284203889559</c:v>
                </c:pt>
                <c:pt idx="5">
                  <c:v>112.44782888519602</c:v>
                </c:pt>
                <c:pt idx="6">
                  <c:v>122.17935653164322</c:v>
                </c:pt>
                <c:pt idx="7">
                  <c:v>123.73116073621857</c:v>
                </c:pt>
                <c:pt idx="8">
                  <c:v>126.84666888843577</c:v>
                </c:pt>
                <c:pt idx="9">
                  <c:v>135.03934645402745</c:v>
                </c:pt>
                <c:pt idx="10">
                  <c:v>138.3461857966717</c:v>
                </c:pt>
                <c:pt idx="11">
                  <c:v>135.98320240806208</c:v>
                </c:pt>
                <c:pt idx="12">
                  <c:v>133.34853048116858</c:v>
                </c:pt>
                <c:pt idx="13">
                  <c:v>132.56249673783191</c:v>
                </c:pt>
                <c:pt idx="14">
                  <c:v>136.22133238233721</c:v>
                </c:pt>
                <c:pt idx="15">
                  <c:v>138.97549843459873</c:v>
                </c:pt>
                <c:pt idx="16">
                  <c:v>142.34623175261729</c:v>
                </c:pt>
                <c:pt idx="17">
                  <c:v>146.93499190639685</c:v>
                </c:pt>
                <c:pt idx="18">
                  <c:v>153.59175016829735</c:v>
                </c:pt>
                <c:pt idx="19">
                  <c:v>158.5392061429809</c:v>
                </c:pt>
                <c:pt idx="20">
                  <c:v>161.65522462612458</c:v>
                </c:pt>
                <c:pt idx="21">
                  <c:v>163.79259604523168</c:v>
                </c:pt>
                <c:pt idx="22">
                  <c:v>164.13467661451509</c:v>
                </c:pt>
                <c:pt idx="23">
                  <c:v>160.43655398856785</c:v>
                </c:pt>
                <c:pt idx="24">
                  <c:v>164.46703039861964</c:v>
                </c:pt>
                <c:pt idx="25">
                  <c:v>169.23589202301861</c:v>
                </c:pt>
                <c:pt idx="26">
                  <c:v>169.33968824580404</c:v>
                </c:pt>
                <c:pt idx="27">
                  <c:v>172.61487881865503</c:v>
                </c:pt>
                <c:pt idx="28">
                  <c:v>184.93574147251218</c:v>
                </c:pt>
                <c:pt idx="29">
                  <c:v>186.05920473769734</c:v>
                </c:pt>
                <c:pt idx="30">
                  <c:v>193.58938469966844</c:v>
                </c:pt>
                <c:pt idx="31">
                  <c:v>194.6440666095321</c:v>
                </c:pt>
                <c:pt idx="32">
                  <c:v>192.47572560398996</c:v>
                </c:pt>
                <c:pt idx="33">
                  <c:v>190.1658959043346</c:v>
                </c:pt>
                <c:pt idx="34">
                  <c:v>187.01975326582772</c:v>
                </c:pt>
                <c:pt idx="35">
                  <c:v>188.38064891635719</c:v>
                </c:pt>
                <c:pt idx="36">
                  <c:v>189.78432331701399</c:v>
                </c:pt>
                <c:pt idx="37">
                  <c:v>190.18434262256409</c:v>
                </c:pt>
                <c:pt idx="38">
                  <c:v>185.42901138265341</c:v>
                </c:pt>
                <c:pt idx="39">
                  <c:v>175.70648972502602</c:v>
                </c:pt>
                <c:pt idx="40">
                  <c:v>181.28369337421634</c:v>
                </c:pt>
                <c:pt idx="41">
                  <c:v>182.64493332116047</c:v>
                </c:pt>
                <c:pt idx="42">
                  <c:v>179.14008721823615</c:v>
                </c:pt>
                <c:pt idx="43">
                  <c:v>178.24484667359647</c:v>
                </c:pt>
                <c:pt idx="44">
                  <c:v>177.71163373070303</c:v>
                </c:pt>
                <c:pt idx="45">
                  <c:v>178.99315124473827</c:v>
                </c:pt>
                <c:pt idx="46">
                  <c:v>178.7031162623536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7-4DE5-A258-BA3B1BE44722}"/>
            </c:ext>
          </c:extLst>
        </c:ser>
        <c:ser>
          <c:idx val="2"/>
          <c:order val="2"/>
          <c:tx>
            <c:strRef>
              <c:f>'growth accounting'!$J$2</c:f>
              <c:strCache>
                <c:ptCount val="1"/>
                <c:pt idx="0">
                  <c:v>(K/Y)^(alpha/(1-alpha))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'growth accounting'!$A$3:$A$49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'growth accounting'!$J$3:$J$49</c:f>
              <c:numCache>
                <c:formatCode>General</c:formatCode>
                <c:ptCount val="47"/>
                <c:pt idx="0">
                  <c:v>100</c:v>
                </c:pt>
                <c:pt idx="1">
                  <c:v>100.96653031099159</c:v>
                </c:pt>
                <c:pt idx="2">
                  <c:v>100.67890036135833</c:v>
                </c:pt>
                <c:pt idx="3">
                  <c:v>98.755474315358526</c:v>
                </c:pt>
                <c:pt idx="4">
                  <c:v>98.209322160367392</c:v>
                </c:pt>
                <c:pt idx="5">
                  <c:v>101.72702439943335</c:v>
                </c:pt>
                <c:pt idx="6">
                  <c:v>99.83092524174198</c:v>
                </c:pt>
                <c:pt idx="7">
                  <c:v>100.5527238300149</c:v>
                </c:pt>
                <c:pt idx="8">
                  <c:v>100.59105735726754</c:v>
                </c:pt>
                <c:pt idx="9">
                  <c:v>99.322963746554976</c:v>
                </c:pt>
                <c:pt idx="10">
                  <c:v>99.365279336153449</c:v>
                </c:pt>
                <c:pt idx="11">
                  <c:v>100.94625013476492</c:v>
                </c:pt>
                <c:pt idx="12">
                  <c:v>102.31964363290169</c:v>
                </c:pt>
                <c:pt idx="13">
                  <c:v>103.10325061861853</c:v>
                </c:pt>
                <c:pt idx="14">
                  <c:v>102.6461300929022</c:v>
                </c:pt>
                <c:pt idx="15">
                  <c:v>102.57390088531977</c:v>
                </c:pt>
                <c:pt idx="16">
                  <c:v>102.4574601783435</c:v>
                </c:pt>
                <c:pt idx="17">
                  <c:v>101.98943689160478</c:v>
                </c:pt>
                <c:pt idx="18">
                  <c:v>101.14785085035794</c:v>
                </c:pt>
                <c:pt idx="19">
                  <c:v>100.80242473284038</c:v>
                </c:pt>
                <c:pt idx="20">
                  <c:v>101.09323386736466</c:v>
                </c:pt>
                <c:pt idx="21">
                  <c:v>101.60845316861374</c:v>
                </c:pt>
                <c:pt idx="22">
                  <c:v>102.372616729538</c:v>
                </c:pt>
                <c:pt idx="23">
                  <c:v>103.81977808583032</c:v>
                </c:pt>
                <c:pt idx="24">
                  <c:v>103.36887131116374</c:v>
                </c:pt>
                <c:pt idx="25">
                  <c:v>102.58878249127253</c:v>
                </c:pt>
                <c:pt idx="26">
                  <c:v>102.76341854306663</c:v>
                </c:pt>
                <c:pt idx="27">
                  <c:v>102.56719922513939</c:v>
                </c:pt>
                <c:pt idx="28">
                  <c:v>102.50609098305074</c:v>
                </c:pt>
                <c:pt idx="29">
                  <c:v>102.50766347553517</c:v>
                </c:pt>
                <c:pt idx="30">
                  <c:v>101.57854108835862</c:v>
                </c:pt>
                <c:pt idx="31">
                  <c:v>101.71784449285335</c:v>
                </c:pt>
                <c:pt idx="32">
                  <c:v>102.56682562050032</c:v>
                </c:pt>
                <c:pt idx="33">
                  <c:v>103.52603172129547</c:v>
                </c:pt>
                <c:pt idx="34">
                  <c:v>103.68596111991243</c:v>
                </c:pt>
                <c:pt idx="35">
                  <c:v>104.15700705562993</c:v>
                </c:pt>
                <c:pt idx="36">
                  <c:v>104.07938619288586</c:v>
                </c:pt>
                <c:pt idx="37">
                  <c:v>104.37738892311663</c:v>
                </c:pt>
                <c:pt idx="38">
                  <c:v>105.94751637771907</c:v>
                </c:pt>
                <c:pt idx="39">
                  <c:v>109.7215076685126</c:v>
                </c:pt>
                <c:pt idx="40">
                  <c:v>109.23179964335985</c:v>
                </c:pt>
                <c:pt idx="41">
                  <c:v>109.49086380233781</c:v>
                </c:pt>
                <c:pt idx="42">
                  <c:v>111.51371775296157</c:v>
                </c:pt>
                <c:pt idx="43">
                  <c:v>112.51261094985976</c:v>
                </c:pt>
                <c:pt idx="44">
                  <c:v>112.36487526709091</c:v>
                </c:pt>
                <c:pt idx="45">
                  <c:v>111.77084784620305</c:v>
                </c:pt>
                <c:pt idx="46">
                  <c:v>111.26732266736619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7-4DE5-A258-BA3B1BE44722}"/>
            </c:ext>
          </c:extLst>
        </c:ser>
        <c:ser>
          <c:idx val="3"/>
          <c:order val="3"/>
          <c:tx>
            <c:strRef>
              <c:f>'growth accounting'!$K$2</c:f>
              <c:strCache>
                <c:ptCount val="1"/>
                <c:pt idx="0">
                  <c:v>L/N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'growth accounting'!$A$3:$A$49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'growth accounting'!$K$3:$K$49</c:f>
              <c:numCache>
                <c:formatCode>General</c:formatCode>
                <c:ptCount val="47"/>
                <c:pt idx="0">
                  <c:v>100</c:v>
                </c:pt>
                <c:pt idx="1">
                  <c:v>100.00099386482279</c:v>
                </c:pt>
                <c:pt idx="2">
                  <c:v>100.00273792427814</c:v>
                </c:pt>
                <c:pt idx="3">
                  <c:v>100.0058081596494</c:v>
                </c:pt>
                <c:pt idx="4">
                  <c:v>100.0025958416295</c:v>
                </c:pt>
                <c:pt idx="5">
                  <c:v>99.99497306450408</c:v>
                </c:pt>
                <c:pt idx="6">
                  <c:v>99.988181075132317</c:v>
                </c:pt>
                <c:pt idx="7">
                  <c:v>99.98222729190303</c:v>
                </c:pt>
                <c:pt idx="8">
                  <c:v>99.987505206690372</c:v>
                </c:pt>
                <c:pt idx="9">
                  <c:v>100.00525486150995</c:v>
                </c:pt>
                <c:pt idx="10">
                  <c:v>100.03308996984626</c:v>
                </c:pt>
                <c:pt idx="11">
                  <c:v>100.06996165555509</c:v>
                </c:pt>
                <c:pt idx="12">
                  <c:v>100.0377847421851</c:v>
                </c:pt>
                <c:pt idx="13">
                  <c:v>99.963187313665955</c:v>
                </c:pt>
                <c:pt idx="14">
                  <c:v>99.87832049492404</c:v>
                </c:pt>
                <c:pt idx="15">
                  <c:v>99.86781521086499</c:v>
                </c:pt>
                <c:pt idx="16">
                  <c:v>99.945260568691367</c:v>
                </c:pt>
                <c:pt idx="17">
                  <c:v>100.03197241930559</c:v>
                </c:pt>
                <c:pt idx="18">
                  <c:v>100.25631205614314</c:v>
                </c:pt>
                <c:pt idx="19">
                  <c:v>100.50417451623737</c:v>
                </c:pt>
                <c:pt idx="20">
                  <c:v>99.997573500823151</c:v>
                </c:pt>
                <c:pt idx="21">
                  <c:v>99.637786956464609</c:v>
                </c:pt>
                <c:pt idx="22">
                  <c:v>99.473489963465397</c:v>
                </c:pt>
                <c:pt idx="23">
                  <c:v>99.496554603561606</c:v>
                </c:pt>
                <c:pt idx="24">
                  <c:v>99.661317727710269</c:v>
                </c:pt>
                <c:pt idx="25">
                  <c:v>100.54607007504295</c:v>
                </c:pt>
                <c:pt idx="26">
                  <c:v>101.79513005719039</c:v>
                </c:pt>
                <c:pt idx="27">
                  <c:v>102.06360108546062</c:v>
                </c:pt>
                <c:pt idx="28">
                  <c:v>97.071557210076605</c:v>
                </c:pt>
                <c:pt idx="29">
                  <c:v>98.263460775061588</c:v>
                </c:pt>
                <c:pt idx="30">
                  <c:v>99.157737600330108</c:v>
                </c:pt>
                <c:pt idx="31">
                  <c:v>100.47822868584284</c:v>
                </c:pt>
                <c:pt idx="32">
                  <c:v>101.24381823300368</c:v>
                </c:pt>
                <c:pt idx="33">
                  <c:v>101.6306282491762</c:v>
                </c:pt>
                <c:pt idx="34">
                  <c:v>104.51688936985076</c:v>
                </c:pt>
                <c:pt idx="35">
                  <c:v>104.07299307856421</c:v>
                </c:pt>
                <c:pt idx="36">
                  <c:v>105.48688219828497</c:v>
                </c:pt>
                <c:pt idx="37">
                  <c:v>106.23119844152606</c:v>
                </c:pt>
                <c:pt idx="38">
                  <c:v>105.72363187485013</c:v>
                </c:pt>
                <c:pt idx="39">
                  <c:v>101.60668642999337</c:v>
                </c:pt>
                <c:pt idx="40">
                  <c:v>100.60028208488529</c:v>
                </c:pt>
                <c:pt idx="41">
                  <c:v>100.46226747305431</c:v>
                </c:pt>
                <c:pt idx="42">
                  <c:v>97.949723186186631</c:v>
                </c:pt>
                <c:pt idx="43">
                  <c:v>95.271481559057861</c:v>
                </c:pt>
                <c:pt idx="44">
                  <c:v>95.405056958582051</c:v>
                </c:pt>
                <c:pt idx="45">
                  <c:v>96.726770074448936</c:v>
                </c:pt>
                <c:pt idx="46">
                  <c:v>98.802401100624991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7-4DE5-A258-BA3B1BE44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292623"/>
        <c:axId val="1108309935"/>
      </c:lineChart>
      <c:catAx>
        <c:axId val="134529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09935"/>
        <c:crosses val="autoZero"/>
        <c:auto val="1"/>
        <c:lblAlgn val="ctr"/>
        <c:lblOffset val="100"/>
        <c:noMultiLvlLbl val="0"/>
      </c:catAx>
      <c:valAx>
        <c:axId val="11083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9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Y_N!$B$1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Y_N!$A$2:$A$27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Y_N!$B$2:$B$27</c:f>
              <c:numCache>
                <c:formatCode>General</c:formatCode>
                <c:ptCount val="26"/>
                <c:pt idx="0">
                  <c:v>82.034071783253424</c:v>
                </c:pt>
                <c:pt idx="1">
                  <c:v>83.241740276919785</c:v>
                </c:pt>
                <c:pt idx="2">
                  <c:v>83.904349603825608</c:v>
                </c:pt>
                <c:pt idx="3">
                  <c:v>83.192549826126509</c:v>
                </c:pt>
                <c:pt idx="4">
                  <c:v>85.052722977748658</c:v>
                </c:pt>
                <c:pt idx="5">
                  <c:v>87.629518019617777</c:v>
                </c:pt>
                <c:pt idx="6">
                  <c:v>88.923648339595914</c:v>
                </c:pt>
                <c:pt idx="7">
                  <c:v>90.709042674829519</c:v>
                </c:pt>
                <c:pt idx="8">
                  <c:v>92.375221678997079</c:v>
                </c:pt>
                <c:pt idx="9">
                  <c:v>94.078963148570665</c:v>
                </c:pt>
                <c:pt idx="10">
                  <c:v>97.882057941142776</c:v>
                </c:pt>
                <c:pt idx="11">
                  <c:v>99.862689951145029</c:v>
                </c:pt>
                <c:pt idx="12">
                  <c:v>100.33313155433791</c:v>
                </c:pt>
                <c:pt idx="13">
                  <c:v>100.4383994335771</c:v>
                </c:pt>
                <c:pt idx="14">
                  <c:v>101.73886424914606</c:v>
                </c:pt>
                <c:pt idx="15">
                  <c:v>102.50753667909341</c:v>
                </c:pt>
                <c:pt idx="16">
                  <c:v>104.59633956803387</c:v>
                </c:pt>
                <c:pt idx="17">
                  <c:v>105.85862316351928</c:v>
                </c:pt>
                <c:pt idx="18">
                  <c:v>104.26379036464341</c:v>
                </c:pt>
                <c:pt idx="19">
                  <c:v>98.331990255167824</c:v>
                </c:pt>
                <c:pt idx="20">
                  <c:v>100</c:v>
                </c:pt>
                <c:pt idx="21">
                  <c:v>100.85129035427396</c:v>
                </c:pt>
                <c:pt idx="22">
                  <c:v>98.223919748629513</c:v>
                </c:pt>
                <c:pt idx="23">
                  <c:v>95.912249388515463</c:v>
                </c:pt>
                <c:pt idx="24">
                  <c:v>95.633665181195582</c:v>
                </c:pt>
                <c:pt idx="25">
                  <c:v>97.141457927117131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A8A-9E5A-1339D8A5F20B}"/>
            </c:ext>
          </c:extLst>
        </c:ser>
        <c:ser>
          <c:idx val="1"/>
          <c:order val="1"/>
          <c:tx>
            <c:strRef>
              <c:f>Y_N!$C$1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Y_N!$A$2:$A$27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Y_N!$C$2:$C$27</c:f>
              <c:numCache>
                <c:formatCode>General</c:formatCode>
                <c:ptCount val="26"/>
                <c:pt idx="0">
                  <c:v>0.21803568896674999</c:v>
                </c:pt>
                <c:pt idx="1">
                  <c:v>13.175384556612673</c:v>
                </c:pt>
                <c:pt idx="2">
                  <c:v>54.65663105632769</c:v>
                </c:pt>
                <c:pt idx="3">
                  <c:v>92.62272012666152</c:v>
                </c:pt>
                <c:pt idx="4">
                  <c:v>121.29362794399424</c:v>
                </c:pt>
                <c:pt idx="5">
                  <c:v>143.75648300942916</c:v>
                </c:pt>
                <c:pt idx="6">
                  <c:v>158.43856352806122</c:v>
                </c:pt>
                <c:pt idx="7">
                  <c:v>172.02819788963481</c:v>
                </c:pt>
                <c:pt idx="8">
                  <c:v>192.34142019566696</c:v>
                </c:pt>
                <c:pt idx="9">
                  <c:v>202.42941276627212</c:v>
                </c:pt>
                <c:pt idx="10">
                  <c:v>217.63179975598672</c:v>
                </c:pt>
                <c:pt idx="11">
                  <c:v>226.05417577126005</c:v>
                </c:pt>
                <c:pt idx="12">
                  <c:v>229.87085259833125</c:v>
                </c:pt>
                <c:pt idx="13">
                  <c:v>232.12124111406189</c:v>
                </c:pt>
                <c:pt idx="14">
                  <c:v>232.2816136567865</c:v>
                </c:pt>
                <c:pt idx="15">
                  <c:v>237.00039601717253</c:v>
                </c:pt>
                <c:pt idx="16">
                  <c:v>241.70581541038038</c:v>
                </c:pt>
                <c:pt idx="17">
                  <c:v>245.07614058345527</c:v>
                </c:pt>
                <c:pt idx="18">
                  <c:v>241.76738232379969</c:v>
                </c:pt>
                <c:pt idx="19">
                  <c:v>231.15805498932721</c:v>
                </c:pt>
                <c:pt idx="20">
                  <c:v>239.23071467725543</c:v>
                </c:pt>
                <c:pt idx="21">
                  <c:v>242.40376490394806</c:v>
                </c:pt>
                <c:pt idx="22">
                  <c:v>239.17783139396511</c:v>
                </c:pt>
                <c:pt idx="23">
                  <c:v>238.88992635079518</c:v>
                </c:pt>
                <c:pt idx="24">
                  <c:v>239.09580750290846</c:v>
                </c:pt>
                <c:pt idx="25">
                  <c:v>241.77552156363083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A8A-9E5A-1339D8A5F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316975"/>
        <c:axId val="1351308239"/>
      </c:lineChart>
      <c:catAx>
        <c:axId val="135131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08239"/>
        <c:crosses val="autoZero"/>
        <c:auto val="1"/>
        <c:lblAlgn val="ctr"/>
        <c:lblOffset val="100"/>
        <c:noMultiLvlLbl val="0"/>
      </c:catAx>
      <c:valAx>
        <c:axId val="13513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1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K_N!$B$1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K_N!$A$2:$A$27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K_N!$B$2:$B$27</c:f>
              <c:numCache>
                <c:formatCode>General</c:formatCode>
                <c:ptCount val="26"/>
                <c:pt idx="0">
                  <c:v>3.133399969860831</c:v>
                </c:pt>
                <c:pt idx="1">
                  <c:v>3.1674320353191034</c:v>
                </c:pt>
                <c:pt idx="2">
                  <c:v>3.2182663122077928</c:v>
                </c:pt>
                <c:pt idx="3">
                  <c:v>3.3157104608790631</c:v>
                </c:pt>
                <c:pt idx="4">
                  <c:v>3.2851837441178726</c:v>
                </c:pt>
                <c:pt idx="5">
                  <c:v>3.232724024898991</c:v>
                </c:pt>
                <c:pt idx="6">
                  <c:v>3.2444291828409932</c:v>
                </c:pt>
                <c:pt idx="7">
                  <c:v>3.231278939685057</c:v>
                </c:pt>
                <c:pt idx="8">
                  <c:v>3.2271893558799136</c:v>
                </c:pt>
                <c:pt idx="9">
                  <c:v>3.2272945583741466</c:v>
                </c:pt>
                <c:pt idx="10">
                  <c:v>3.1654509138887073</c:v>
                </c:pt>
                <c:pt idx="11">
                  <c:v>3.1746827733389895</c:v>
                </c:pt>
                <c:pt idx="12">
                  <c:v>3.2312539283854669</c:v>
                </c:pt>
                <c:pt idx="13">
                  <c:v>3.2958066481794783</c:v>
                </c:pt>
                <c:pt idx="14">
                  <c:v>3.306635356178278</c:v>
                </c:pt>
                <c:pt idx="15">
                  <c:v>3.3386388321278178</c:v>
                </c:pt>
                <c:pt idx="16">
                  <c:v>3.3333539383436142</c:v>
                </c:pt>
                <c:pt idx="17">
                  <c:v>3.3536679110541514</c:v>
                </c:pt>
                <c:pt idx="18">
                  <c:v>3.4617787154796136</c:v>
                </c:pt>
                <c:pt idx="19">
                  <c:v>3.7290774110992304</c:v>
                </c:pt>
                <c:pt idx="20">
                  <c:v>3.6937985704570027</c:v>
                </c:pt>
                <c:pt idx="21">
                  <c:v>3.7124395805174095</c:v>
                </c:pt>
                <c:pt idx="22">
                  <c:v>3.859704193888442</c:v>
                </c:pt>
                <c:pt idx="23">
                  <c:v>3.9335434455213374</c:v>
                </c:pt>
                <c:pt idx="24">
                  <c:v>3.9225759815259775</c:v>
                </c:pt>
                <c:pt idx="25">
                  <c:v>3.8786407302784505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0-45D0-85F7-8E12FE2009B5}"/>
            </c:ext>
          </c:extLst>
        </c:ser>
        <c:ser>
          <c:idx val="1"/>
          <c:order val="1"/>
          <c:tx>
            <c:strRef>
              <c:f>K_N!$C$1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K_N!$A$2:$A$27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K_N!$C$2:$C$27</c:f>
              <c:numCache>
                <c:formatCode>General</c:formatCode>
                <c:ptCount val="26"/>
                <c:pt idx="0">
                  <c:v>1.1789151E-6</c:v>
                </c:pt>
                <c:pt idx="1">
                  <c:v>6.0457491999999996E-3</c:v>
                </c:pt>
                <c:pt idx="2">
                  <c:v>0.11145288</c:v>
                </c:pt>
                <c:pt idx="3">
                  <c:v>0.36892809999999998</c:v>
                </c:pt>
                <c:pt idx="4">
                  <c:v>0.65344163</c:v>
                </c:pt>
                <c:pt idx="5">
                  <c:v>0.92634881999999996</c:v>
                </c:pt>
                <c:pt idx="6">
                  <c:v>1.2067791999999999</c:v>
                </c:pt>
                <c:pt idx="7">
                  <c:v>1.4379348999999999</c:v>
                </c:pt>
                <c:pt idx="8">
                  <c:v>1.5715052</c:v>
                </c:pt>
                <c:pt idx="9">
                  <c:v>1.7932573000000001</c:v>
                </c:pt>
                <c:pt idx="10">
                  <c:v>1.9319213</c:v>
                </c:pt>
                <c:pt idx="11">
                  <c:v>2.1228937000000001</c:v>
                </c:pt>
                <c:pt idx="12">
                  <c:v>2.3313746000000002</c:v>
                </c:pt>
                <c:pt idx="13">
                  <c:v>2.5158993999999999</c:v>
                </c:pt>
                <c:pt idx="14">
                  <c:v>2.6882595</c:v>
                </c:pt>
                <c:pt idx="15">
                  <c:v>2.7802524000000002</c:v>
                </c:pt>
                <c:pt idx="16">
                  <c:v>2.8696069999999998</c:v>
                </c:pt>
                <c:pt idx="17">
                  <c:v>2.9579642000000002</c:v>
                </c:pt>
                <c:pt idx="18">
                  <c:v>3.1156033999999999</c:v>
                </c:pt>
                <c:pt idx="19">
                  <c:v>3.3597622</c:v>
                </c:pt>
                <c:pt idx="20">
                  <c:v>3.2973805</c:v>
                </c:pt>
                <c:pt idx="21">
                  <c:v>3.3358403999999999</c:v>
                </c:pt>
                <c:pt idx="22">
                  <c:v>3.4615407</c:v>
                </c:pt>
                <c:pt idx="23">
                  <c:v>3.4923867999999998</c:v>
                </c:pt>
                <c:pt idx="24">
                  <c:v>3.5220959999999999</c:v>
                </c:pt>
                <c:pt idx="25">
                  <c:v>3.5482852999999999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0-45D0-85F7-8E12FE200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682191"/>
        <c:axId val="1347675951"/>
      </c:lineChart>
      <c:catAx>
        <c:axId val="134768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75951"/>
        <c:crosses val="autoZero"/>
        <c:auto val="1"/>
        <c:lblAlgn val="ctr"/>
        <c:lblOffset val="100"/>
        <c:noMultiLvlLbl val="0"/>
      </c:catAx>
      <c:valAx>
        <c:axId val="13476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8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L/N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L_N!$B$1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L_N!$A$2:$A$27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L_N!$B$2:$B$27</c:f>
              <c:numCache>
                <c:formatCode>General</c:formatCode>
                <c:ptCount val="26"/>
                <c:pt idx="0">
                  <c:v>0.19277033995919737</c:v>
                </c:pt>
                <c:pt idx="1">
                  <c:v>0.19207676138483157</c:v>
                </c:pt>
                <c:pt idx="2">
                  <c:v>0.19176003782758971</c:v>
                </c:pt>
                <c:pt idx="3">
                  <c:v>0.1918045006916046</c:v>
                </c:pt>
                <c:pt idx="4">
                  <c:v>0.19212212283325195</c:v>
                </c:pt>
                <c:pt idx="5">
                  <c:v>0.19382770432692312</c:v>
                </c:pt>
                <c:pt idx="6">
                  <c:v>0.1962355799278846</c:v>
                </c:pt>
                <c:pt idx="7">
                  <c:v>0.196753125</c:v>
                </c:pt>
                <c:pt idx="8">
                  <c:v>0.18712971153846153</c:v>
                </c:pt>
                <c:pt idx="9">
                  <c:v>0.18942740384615381</c:v>
                </c:pt>
                <c:pt idx="10">
                  <c:v>0.19115134615384613</c:v>
                </c:pt>
                <c:pt idx="11">
                  <c:v>0.19369692307692304</c:v>
                </c:pt>
                <c:pt idx="12">
                  <c:v>0.19517278846153843</c:v>
                </c:pt>
                <c:pt idx="13">
                  <c:v>0.19591846153846151</c:v>
                </c:pt>
                <c:pt idx="14">
                  <c:v>0.2014824519230769</c:v>
                </c:pt>
                <c:pt idx="15">
                  <c:v>0.20062673076923082</c:v>
                </c:pt>
                <c:pt idx="16">
                  <c:v>0.20335235576923083</c:v>
                </c:pt>
                <c:pt idx="17">
                  <c:v>0.20478721153846158</c:v>
                </c:pt>
                <c:pt idx="18">
                  <c:v>0.20380875000000001</c:v>
                </c:pt>
                <c:pt idx="19">
                  <c:v>0.19587230769230771</c:v>
                </c:pt>
                <c:pt idx="20">
                  <c:v>0.19393221153846152</c:v>
                </c:pt>
                <c:pt idx="21">
                  <c:v>0.19366615384615382</c:v>
                </c:pt>
                <c:pt idx="22">
                  <c:v>0.18882259615384614</c:v>
                </c:pt>
                <c:pt idx="23">
                  <c:v>0.18365961538461537</c:v>
                </c:pt>
                <c:pt idx="24">
                  <c:v>0.18391711538461536</c:v>
                </c:pt>
                <c:pt idx="25">
                  <c:v>0.18646504807692305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6-473E-BD9E-E66BE8D63209}"/>
            </c:ext>
          </c:extLst>
        </c:ser>
        <c:ser>
          <c:idx val="1"/>
          <c:order val="1"/>
          <c:tx>
            <c:strRef>
              <c:f>L_N!$C$1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L_N!$A$2:$A$27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L_N!$C$2:$C$27</c:f>
              <c:numCache>
                <c:formatCode>General</c:formatCode>
                <c:ptCount val="26"/>
                <c:pt idx="0">
                  <c:v>0.54060812000000003</c:v>
                </c:pt>
                <c:pt idx="1">
                  <c:v>0.57882511000000003</c:v>
                </c:pt>
                <c:pt idx="2">
                  <c:v>0.60802986000000003</c:v>
                </c:pt>
                <c:pt idx="3">
                  <c:v>0.60015141000000005</c:v>
                </c:pt>
                <c:pt idx="4">
                  <c:v>0.58583622000000002</c:v>
                </c:pt>
                <c:pt idx="5">
                  <c:v>0.57256437999999998</c:v>
                </c:pt>
                <c:pt idx="6">
                  <c:v>0.55685688</c:v>
                </c:pt>
                <c:pt idx="7">
                  <c:v>0.54619163000000004</c:v>
                </c:pt>
                <c:pt idx="8">
                  <c:v>0.54666581000000003</c:v>
                </c:pt>
                <c:pt idx="9">
                  <c:v>0.53742171000000005</c:v>
                </c:pt>
                <c:pt idx="10">
                  <c:v>0.53618184000000002</c:v>
                </c:pt>
                <c:pt idx="11">
                  <c:v>0.52988109000000005</c:v>
                </c:pt>
                <c:pt idx="12">
                  <c:v>0.52139632000000002</c:v>
                </c:pt>
                <c:pt idx="13">
                  <c:v>0.51413264999999997</c:v>
                </c:pt>
                <c:pt idx="14">
                  <c:v>0.50708253000000003</c:v>
                </c:pt>
                <c:pt idx="15">
                  <c:v>0.50557631999999997</c:v>
                </c:pt>
                <c:pt idx="16">
                  <c:v>0.50423808000000003</c:v>
                </c:pt>
                <c:pt idx="17">
                  <c:v>0.50296372</c:v>
                </c:pt>
                <c:pt idx="18">
                  <c:v>0.49661576000000002</c:v>
                </c:pt>
                <c:pt idx="19">
                  <c:v>0.48361659000000001</c:v>
                </c:pt>
                <c:pt idx="20">
                  <c:v>0.48940652000000001</c:v>
                </c:pt>
                <c:pt idx="21">
                  <c:v>0.48952129</c:v>
                </c:pt>
                <c:pt idx="22">
                  <c:v>0.48395885</c:v>
                </c:pt>
                <c:pt idx="23">
                  <c:v>0.48378106999999998</c:v>
                </c:pt>
                <c:pt idx="24">
                  <c:v>0.48371966</c:v>
                </c:pt>
                <c:pt idx="25">
                  <c:v>0.48394901000000001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6-473E-BD9E-E66BE8D63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769375"/>
        <c:axId val="1282766047"/>
      </c:lineChart>
      <c:catAx>
        <c:axId val="128276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66047"/>
        <c:crosses val="autoZero"/>
        <c:auto val="1"/>
        <c:lblAlgn val="ctr"/>
        <c:lblOffset val="100"/>
        <c:noMultiLvlLbl val="0"/>
      </c:catAx>
      <c:valAx>
        <c:axId val="12827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6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11</xdr:row>
      <xdr:rowOff>171450</xdr:rowOff>
    </xdr:from>
    <xdr:to>
      <xdr:col>20</xdr:col>
      <xdr:colOff>190500</xdr:colOff>
      <xdr:row>26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3</xdr:row>
      <xdr:rowOff>123825</xdr:rowOff>
    </xdr:from>
    <xdr:to>
      <xdr:col>9</xdr:col>
      <xdr:colOff>390525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481012</xdr:colOff>
      <xdr:row>10</xdr:row>
      <xdr:rowOff>152400</xdr:rowOff>
    </xdr:from>
    <xdr:to>
      <xdr:col>21</xdr:col>
      <xdr:colOff>176212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13</xdr:row>
      <xdr:rowOff>114300</xdr:rowOff>
    </xdr:from>
    <xdr:to>
      <xdr:col>16</xdr:col>
      <xdr:colOff>28575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8</xdr:row>
      <xdr:rowOff>85725</xdr:rowOff>
    </xdr:from>
    <xdr:to>
      <xdr:col>18</xdr:col>
      <xdr:colOff>161925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15</xdr:row>
      <xdr:rowOff>114300</xdr:rowOff>
    </xdr:from>
    <xdr:to>
      <xdr:col>18</xdr:col>
      <xdr:colOff>161925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8"/>
  <sheetViews>
    <sheetView workbookViewId="0">
      <selection activeCell="A25" sqref="A25"/>
    </sheetView>
  </sheetViews>
  <sheetFormatPr defaultRowHeight="15" x14ac:dyDescent="0.25"/>
  <cols>
    <col min="3" max="3" width="9.5703125" bestFit="1" customWidth="1"/>
    <col min="4" max="4" width="12.28515625" bestFit="1" customWidth="1"/>
    <col min="9" max="9" width="12" bestFit="1" customWidth="1"/>
  </cols>
  <sheetData>
    <row r="1" spans="1:25" x14ac:dyDescent="0.25">
      <c r="B1" t="s">
        <v>2</v>
      </c>
      <c r="C1" t="s">
        <v>0</v>
      </c>
      <c r="D1" t="s">
        <v>6</v>
      </c>
      <c r="E1" t="s">
        <v>1</v>
      </c>
      <c r="F1" t="s">
        <v>7</v>
      </c>
      <c r="G1" t="s">
        <v>3</v>
      </c>
      <c r="H1" t="s">
        <v>4</v>
      </c>
      <c r="I1" t="s">
        <v>8</v>
      </c>
      <c r="J1" s="14" t="s">
        <v>9</v>
      </c>
      <c r="K1" s="14"/>
      <c r="L1" s="4" t="s">
        <v>12</v>
      </c>
      <c r="M1" t="s">
        <v>13</v>
      </c>
      <c r="Q1" s="14" t="s">
        <v>19</v>
      </c>
      <c r="R1" s="14"/>
      <c r="S1" s="4" t="s">
        <v>21</v>
      </c>
      <c r="T1" t="s">
        <v>22</v>
      </c>
      <c r="Y1" t="s">
        <v>25</v>
      </c>
    </row>
    <row r="2" spans="1:25" x14ac:dyDescent="0.25">
      <c r="A2">
        <v>1970</v>
      </c>
      <c r="B2">
        <v>717.38175390000004</v>
      </c>
      <c r="C2">
        <v>36.4832666</v>
      </c>
      <c r="D2">
        <f t="shared" ref="D2:D48" si="0">C2/B2*100</f>
        <v>5.0856139568174203</v>
      </c>
      <c r="E2" s="2">
        <v>9.3794310999999997</v>
      </c>
      <c r="F2">
        <f>E2/D2*100</f>
        <v>184.43065438395274</v>
      </c>
      <c r="G2" s="1">
        <v>11.3261115440658</v>
      </c>
      <c r="H2">
        <f>C2*G2/100</f>
        <v>4.1321354700349016</v>
      </c>
      <c r="I2">
        <f>H2/C2</f>
        <v>0.11326111544065798</v>
      </c>
      <c r="J2" s="3" t="s">
        <v>10</v>
      </c>
      <c r="K2">
        <v>4.475859238033715E-2</v>
      </c>
      <c r="L2" s="4">
        <f>K3</f>
        <v>2196.5025988761299</v>
      </c>
      <c r="M2">
        <f>L2/B2</f>
        <v>3.0618322628572359</v>
      </c>
      <c r="N2" s="3" t="s">
        <v>14</v>
      </c>
      <c r="Q2" s="3" t="s">
        <v>10</v>
      </c>
      <c r="R2" s="3">
        <v>4.1295230059016835E-2</v>
      </c>
      <c r="S2" s="4">
        <f>R3</f>
        <v>2576.159400446571</v>
      </c>
      <c r="T2">
        <f>S2/B2</f>
        <v>3.5910578801892368</v>
      </c>
      <c r="U2" s="3" t="s">
        <v>14</v>
      </c>
      <c r="Y2">
        <f>L2/S2</f>
        <v>0.85262682056683736</v>
      </c>
    </row>
    <row r="3" spans="1:25" x14ac:dyDescent="0.25">
      <c r="A3">
        <v>1971</v>
      </c>
      <c r="B3">
        <v>730.42452890000004</v>
      </c>
      <c r="C3">
        <v>39.813264600000004</v>
      </c>
      <c r="D3">
        <f t="shared" si="0"/>
        <v>5.450702026663552</v>
      </c>
      <c r="E3" s="2">
        <v>9.3807434000000001</v>
      </c>
      <c r="F3">
        <f t="shared" ref="F3:F48" si="1">E3/D3*100</f>
        <v>172.10156332361612</v>
      </c>
      <c r="G3" s="1">
        <v>11.235278641123699</v>
      </c>
      <c r="H3">
        <f t="shared" ref="H3:H48" si="2">C3*G3/100</f>
        <v>4.4731312139378634</v>
      </c>
      <c r="I3">
        <f t="shared" ref="I3:I48" si="3">H3/C3</f>
        <v>0.112352786411237</v>
      </c>
      <c r="J3" s="3" t="s">
        <v>11</v>
      </c>
      <c r="K3">
        <v>2196.5025988761299</v>
      </c>
      <c r="L3" s="4">
        <f>(1-$K$2)*L2+F2</f>
        <v>2282.6208887746343</v>
      </c>
      <c r="M3">
        <f t="shared" ref="M3:M48" si="4">L3/B3</f>
        <v>3.1250605619887941</v>
      </c>
      <c r="N3">
        <f>$K$2*AVERAGE(M2:M48)</f>
        <v>0.14755250068151662</v>
      </c>
      <c r="Q3" s="3" t="s">
        <v>20</v>
      </c>
      <c r="R3" s="3">
        <v>2576.159400446571</v>
      </c>
      <c r="S3" s="4">
        <f>(1-$R$2)*S2+F2</f>
        <v>2654.2069597203836</v>
      </c>
      <c r="T3">
        <f t="shared" ref="T3:T48" si="5">S3/B3</f>
        <v>3.6337867290923933</v>
      </c>
      <c r="U3">
        <f>$R$2*AVERAGE(T2:T48)</f>
        <v>0.14783801777605193</v>
      </c>
      <c r="Y3">
        <f t="shared" ref="Y3:Y48" si="6">L3/S3</f>
        <v>0.86000109389175317</v>
      </c>
    </row>
    <row r="4" spans="1:25" x14ac:dyDescent="0.25">
      <c r="A4">
        <v>1972</v>
      </c>
      <c r="B4">
        <v>757.38074199999994</v>
      </c>
      <c r="C4">
        <v>43.608003400000001</v>
      </c>
      <c r="D4">
        <f t="shared" si="0"/>
        <v>5.7577386090970881</v>
      </c>
      <c r="E4" s="2">
        <v>9.8873443000000005</v>
      </c>
      <c r="F4">
        <f t="shared" si="1"/>
        <v>171.72270176312335</v>
      </c>
      <c r="G4" s="1">
        <v>11.2767110297261</v>
      </c>
      <c r="H4">
        <f t="shared" si="2"/>
        <v>4.9175485292511327</v>
      </c>
      <c r="I4">
        <f t="shared" si="3"/>
        <v>0.112767110297261</v>
      </c>
      <c r="L4" s="4">
        <f>(1-$K$2)*L3+F3</f>
        <v>2352.5555541787435</v>
      </c>
      <c r="M4">
        <f t="shared" si="4"/>
        <v>3.1061729242895693</v>
      </c>
      <c r="N4" s="3" t="s">
        <v>15</v>
      </c>
      <c r="S4" s="4">
        <f t="shared" ref="S4:S48" si="7">(1-$R$2)*S3+F3</f>
        <v>2716.7024360181031</v>
      </c>
      <c r="T4">
        <f t="shared" si="5"/>
        <v>3.5869705755181496</v>
      </c>
      <c r="U4" s="3" t="s">
        <v>15</v>
      </c>
      <c r="Y4">
        <f t="shared" si="6"/>
        <v>0.86595996785975093</v>
      </c>
    </row>
    <row r="5" spans="1:25" x14ac:dyDescent="0.25">
      <c r="A5">
        <v>1973</v>
      </c>
      <c r="B5">
        <v>811.35065079999993</v>
      </c>
      <c r="C5">
        <v>52.666359200000002</v>
      </c>
      <c r="D5">
        <f t="shared" si="0"/>
        <v>6.4911957792935073</v>
      </c>
      <c r="E5" s="2">
        <v>13.723649400000001</v>
      </c>
      <c r="F5">
        <f t="shared" si="1"/>
        <v>211.41943436335029</v>
      </c>
      <c r="G5" s="1">
        <v>11.512965312768101</v>
      </c>
      <c r="H5">
        <f t="shared" si="2"/>
        <v>6.063459666193852</v>
      </c>
      <c r="I5">
        <f t="shared" si="3"/>
        <v>0.11512965312768102</v>
      </c>
      <c r="L5" s="4">
        <f t="shared" ref="L5:L48" si="8">(1-$K$2)*L4+F4</f>
        <v>2418.9811808402824</v>
      </c>
      <c r="M5">
        <f t="shared" si="4"/>
        <v>2.9814250823058348</v>
      </c>
      <c r="N5">
        <f>AVERAGE(I2:I48)</f>
        <v>0.1478386300849428</v>
      </c>
      <c r="S5" s="4">
        <f t="shared" si="7"/>
        <v>2776.2382856839677</v>
      </c>
      <c r="T5">
        <f t="shared" si="5"/>
        <v>3.4217490094407008</v>
      </c>
      <c r="U5">
        <f>AVERAGE(I2:I48)</f>
        <v>0.1478386300849428</v>
      </c>
      <c r="Y5">
        <f t="shared" si="6"/>
        <v>0.8713161234444724</v>
      </c>
    </row>
    <row r="6" spans="1:25" x14ac:dyDescent="0.25">
      <c r="A6">
        <v>1974</v>
      </c>
      <c r="B6">
        <v>855.97608170000001</v>
      </c>
      <c r="C6">
        <v>66.812596200000002</v>
      </c>
      <c r="D6">
        <f t="shared" si="0"/>
        <v>7.805427935241803</v>
      </c>
      <c r="E6" s="2">
        <v>19.6634499</v>
      </c>
      <c r="F6">
        <f t="shared" si="1"/>
        <v>251.92020300666385</v>
      </c>
      <c r="G6" s="1">
        <v>12.2667246625935</v>
      </c>
      <c r="H6">
        <f t="shared" si="2"/>
        <v>8.1957172157844074</v>
      </c>
      <c r="I6">
        <f t="shared" si="3"/>
        <v>0.12266724662593499</v>
      </c>
      <c r="L6" s="4">
        <f t="shared" si="8"/>
        <v>2522.130422554696</v>
      </c>
      <c r="M6">
        <f t="shared" si="4"/>
        <v>2.9464963758632741</v>
      </c>
      <c r="N6" s="3" t="s">
        <v>16</v>
      </c>
      <c r="S6" s="4">
        <f t="shared" si="7"/>
        <v>2873.0123213413481</v>
      </c>
      <c r="T6">
        <f t="shared" si="5"/>
        <v>3.356416590093779</v>
      </c>
      <c r="U6" s="3" t="s">
        <v>23</v>
      </c>
      <c r="Y6">
        <f t="shared" si="6"/>
        <v>0.87786968535420939</v>
      </c>
    </row>
    <row r="7" spans="1:25" x14ac:dyDescent="0.25">
      <c r="A7">
        <v>1975</v>
      </c>
      <c r="B7">
        <v>838.08478700000001</v>
      </c>
      <c r="C7">
        <v>76.525778900000006</v>
      </c>
      <c r="D7">
        <f t="shared" si="0"/>
        <v>9.1310306650393844</v>
      </c>
      <c r="E7" s="2">
        <v>17.9878623</v>
      </c>
      <c r="F7">
        <f t="shared" si="1"/>
        <v>196.99706374737505</v>
      </c>
      <c r="G7" s="1">
        <v>13.603417307534199</v>
      </c>
      <c r="H7">
        <f t="shared" si="2"/>
        <v>10.410121051607955</v>
      </c>
      <c r="I7">
        <f t="shared" si="3"/>
        <v>0.13603417307534199</v>
      </c>
      <c r="L7" s="4">
        <f t="shared" si="8"/>
        <v>2661.1636180481869</v>
      </c>
      <c r="M7">
        <f t="shared" si="4"/>
        <v>3.1752916403292102</v>
      </c>
      <c r="N7">
        <f>L2/B2</f>
        <v>3.0618322628572359</v>
      </c>
      <c r="S7" s="4">
        <f t="shared" si="7"/>
        <v>3006.2908195758314</v>
      </c>
      <c r="T7">
        <f t="shared" si="5"/>
        <v>3.5870962773791901</v>
      </c>
      <c r="U7">
        <f>S3/S2</f>
        <v>1.0302960908631209</v>
      </c>
      <c r="Y7">
        <f t="shared" si="6"/>
        <v>0.88519833168491002</v>
      </c>
    </row>
    <row r="8" spans="1:25" x14ac:dyDescent="0.25">
      <c r="A8">
        <v>1976</v>
      </c>
      <c r="B8">
        <v>897.80155600000001</v>
      </c>
      <c r="C8">
        <v>96.287295700000001</v>
      </c>
      <c r="D8">
        <f t="shared" si="0"/>
        <v>10.724786012734421</v>
      </c>
      <c r="E8" s="2">
        <v>25.317564600000001</v>
      </c>
      <c r="F8">
        <f t="shared" si="1"/>
        <v>236.06591842427784</v>
      </c>
      <c r="G8" s="1">
        <v>13.2162633238609</v>
      </c>
      <c r="H8">
        <f t="shared" si="2"/>
        <v>12.725582547136593</v>
      </c>
      <c r="I8">
        <f t="shared" si="3"/>
        <v>0.132162633238609</v>
      </c>
      <c r="L8" s="4">
        <f t="shared" si="8"/>
        <v>2739.0507441579598</v>
      </c>
      <c r="M8">
        <f t="shared" si="4"/>
        <v>3.0508420550765449</v>
      </c>
      <c r="N8" s="3" t="s">
        <v>17</v>
      </c>
      <c r="S8" s="4">
        <f t="shared" si="7"/>
        <v>3079.1424123045126</v>
      </c>
      <c r="T8">
        <f t="shared" si="5"/>
        <v>3.4296469990797305</v>
      </c>
      <c r="U8" s="3" t="s">
        <v>24</v>
      </c>
      <c r="Y8">
        <f t="shared" si="6"/>
        <v>0.88954987376111028</v>
      </c>
    </row>
    <row r="9" spans="1:25" x14ac:dyDescent="0.25">
      <c r="A9">
        <v>1977</v>
      </c>
      <c r="B9">
        <v>920.78977199999997</v>
      </c>
      <c r="C9">
        <v>116.99943039999999</v>
      </c>
      <c r="D9">
        <f t="shared" si="0"/>
        <v>12.706421591311942</v>
      </c>
      <c r="E9" s="2">
        <v>28.270098600000001</v>
      </c>
      <c r="F9">
        <f t="shared" si="1"/>
        <v>222.48670404049693</v>
      </c>
      <c r="G9" s="1">
        <v>13.3900663684585</v>
      </c>
      <c r="H9">
        <f t="shared" si="2"/>
        <v>15.66630138127841</v>
      </c>
      <c r="I9">
        <f t="shared" si="3"/>
        <v>0.133900663684585</v>
      </c>
      <c r="L9" s="4">
        <f t="shared" si="8"/>
        <v>2852.5206068154121</v>
      </c>
      <c r="M9">
        <f t="shared" si="4"/>
        <v>3.0979064858850456</v>
      </c>
      <c r="N9">
        <f>AVERAGE(M2:M12)</f>
        <v>3.0621886938547109</v>
      </c>
      <c r="S9" s="4">
        <f t="shared" si="7"/>
        <v>3188.0544364281996</v>
      </c>
      <c r="T9">
        <f t="shared" si="5"/>
        <v>3.4623043536893237</v>
      </c>
      <c r="U9">
        <f>(S12/S2)^0.1</f>
        <v>1.0302950001630751</v>
      </c>
      <c r="Y9">
        <f t="shared" si="6"/>
        <v>0.89475279161521803</v>
      </c>
    </row>
    <row r="10" spans="1:25" x14ac:dyDescent="0.25">
      <c r="A10">
        <v>1978</v>
      </c>
      <c r="B10">
        <v>950.62464790000001</v>
      </c>
      <c r="C10">
        <v>137.63456200000002</v>
      </c>
      <c r="D10">
        <f t="shared" si="0"/>
        <v>14.478328781401254</v>
      </c>
      <c r="E10" s="2">
        <v>32.5020387</v>
      </c>
      <c r="F10">
        <f t="shared" si="1"/>
        <v>224.48750260286849</v>
      </c>
      <c r="G10" s="1">
        <v>13.0927699834143</v>
      </c>
      <c r="H10">
        <f t="shared" si="2"/>
        <v>18.020176620339747</v>
      </c>
      <c r="I10">
        <f t="shared" si="3"/>
        <v>0.13092769983414301</v>
      </c>
      <c r="L10" s="4">
        <f t="shared" si="8"/>
        <v>2947.3325037589461</v>
      </c>
      <c r="M10">
        <f t="shared" si="4"/>
        <v>3.100416668418835</v>
      </c>
      <c r="N10" s="3" t="s">
        <v>18</v>
      </c>
      <c r="S10" s="4">
        <f t="shared" si="7"/>
        <v>3278.8896990757248</v>
      </c>
      <c r="T10">
        <f t="shared" si="5"/>
        <v>3.4491949123337315</v>
      </c>
      <c r="U10" s="3" t="s">
        <v>18</v>
      </c>
      <c r="Y10">
        <f t="shared" si="6"/>
        <v>0.89888125989409151</v>
      </c>
    </row>
    <row r="11" spans="1:25" x14ac:dyDescent="0.25">
      <c r="A11">
        <v>1979</v>
      </c>
      <c r="B11">
        <v>1007.2738863999999</v>
      </c>
      <c r="C11">
        <v>168.36965080000002</v>
      </c>
      <c r="D11">
        <f t="shared" si="0"/>
        <v>16.71537930976784</v>
      </c>
      <c r="E11" s="2">
        <v>40.648133100000003</v>
      </c>
      <c r="F11">
        <f t="shared" si="1"/>
        <v>243.17804787263643</v>
      </c>
      <c r="G11" s="1">
        <v>12.6508062183701</v>
      </c>
      <c r="H11">
        <f t="shared" si="2"/>
        <v>21.300118253254428</v>
      </c>
      <c r="I11">
        <f t="shared" si="3"/>
        <v>0.12650806218370103</v>
      </c>
      <c r="L11" s="4">
        <f t="shared" si="8"/>
        <v>3039.9015522167492</v>
      </c>
      <c r="M11">
        <f t="shared" si="4"/>
        <v>3.0179493316176069</v>
      </c>
      <c r="N11">
        <f>(N3-N5)^2+(N7-N9)^2</f>
        <v>2.0891309146609049E-7</v>
      </c>
      <c r="S11" s="4">
        <f t="shared" si="7"/>
        <v>3367.974697217121</v>
      </c>
      <c r="T11">
        <f t="shared" si="5"/>
        <v>3.3436533426417649</v>
      </c>
      <c r="U11">
        <f>(U3-U5)^2+(U7-U9)^2</f>
        <v>1.5645487678229918E-12</v>
      </c>
      <c r="Y11">
        <f t="shared" si="6"/>
        <v>0.90259037715709356</v>
      </c>
    </row>
    <row r="12" spans="1:25" x14ac:dyDescent="0.25">
      <c r="A12">
        <v>1980</v>
      </c>
      <c r="B12">
        <v>1041.8235457000001</v>
      </c>
      <c r="C12">
        <v>210.3943726</v>
      </c>
      <c r="D12">
        <f t="shared" si="0"/>
        <v>20.194818351761885</v>
      </c>
      <c r="E12" s="2">
        <v>55.674023399999996</v>
      </c>
      <c r="F12">
        <f t="shared" si="1"/>
        <v>275.68469510468634</v>
      </c>
      <c r="G12" s="1">
        <v>13.820363753248399</v>
      </c>
      <c r="H12">
        <f t="shared" si="2"/>
        <v>29.077267609684782</v>
      </c>
      <c r="I12">
        <f t="shared" si="3"/>
        <v>0.13820363753248399</v>
      </c>
      <c r="L12" s="4">
        <f t="shared" si="8"/>
        <v>3147.0178856373618</v>
      </c>
      <c r="M12">
        <f t="shared" si="4"/>
        <v>3.0206822437698739</v>
      </c>
      <c r="S12" s="4">
        <f t="shared" si="7"/>
        <v>3472.0714551352289</v>
      </c>
      <c r="T12">
        <f t="shared" si="5"/>
        <v>3.332686681411436</v>
      </c>
      <c r="Y12">
        <f t="shared" si="6"/>
        <v>0.90638050693999694</v>
      </c>
    </row>
    <row r="13" spans="1:25" x14ac:dyDescent="0.25">
      <c r="A13">
        <v>1981</v>
      </c>
      <c r="B13">
        <v>1050.6189079000001</v>
      </c>
      <c r="C13">
        <v>252.03154629999997</v>
      </c>
      <c r="D13">
        <f t="shared" si="0"/>
        <v>23.988864506899663</v>
      </c>
      <c r="E13" s="2">
        <v>61.523671799999995</v>
      </c>
      <c r="F13">
        <f t="shared" si="1"/>
        <v>256.46762806261461</v>
      </c>
      <c r="G13" s="1">
        <v>14.6958176139808</v>
      </c>
      <c r="H13">
        <f t="shared" si="2"/>
        <v>37.038096373943574</v>
      </c>
      <c r="I13">
        <f t="shared" si="3"/>
        <v>0.14695817613980802</v>
      </c>
      <c r="L13" s="4">
        <f t="shared" si="8"/>
        <v>3281.8464899851751</v>
      </c>
      <c r="M13">
        <f t="shared" si="4"/>
        <v>3.1237268483440883</v>
      </c>
      <c r="S13" s="4">
        <f t="shared" si="7"/>
        <v>3604.3761607187607</v>
      </c>
      <c r="T13">
        <f t="shared" si="5"/>
        <v>3.4307170122449691</v>
      </c>
      <c r="Y13">
        <f t="shared" si="6"/>
        <v>0.91051720010564352</v>
      </c>
    </row>
    <row r="14" spans="1:25" x14ac:dyDescent="0.25">
      <c r="A14">
        <v>1982</v>
      </c>
      <c r="B14">
        <v>1054.9641170999998</v>
      </c>
      <c r="C14">
        <v>297.46548150000001</v>
      </c>
      <c r="D14">
        <f t="shared" si="0"/>
        <v>28.196739270877337</v>
      </c>
      <c r="E14" s="2">
        <v>69.794379800000002</v>
      </c>
      <c r="F14">
        <f t="shared" si="1"/>
        <v>247.52642186568815</v>
      </c>
      <c r="G14" s="1">
        <v>14.9190009179315</v>
      </c>
      <c r="H14">
        <f t="shared" si="2"/>
        <v>44.378877915514359</v>
      </c>
      <c r="I14">
        <f t="shared" si="3"/>
        <v>0.14919000917931499</v>
      </c>
      <c r="L14" s="4">
        <f t="shared" si="8"/>
        <v>3391.4232887477028</v>
      </c>
      <c r="M14">
        <f t="shared" si="4"/>
        <v>3.2147285711199505</v>
      </c>
      <c r="S14" s="4">
        <f t="shared" si="7"/>
        <v>3712.0002460052583</v>
      </c>
      <c r="T14">
        <f t="shared" si="5"/>
        <v>3.5186033210392109</v>
      </c>
      <c r="Y14">
        <f t="shared" si="6"/>
        <v>0.9136376788760856</v>
      </c>
    </row>
    <row r="15" spans="1:25" x14ac:dyDescent="0.25">
      <c r="A15">
        <v>1983</v>
      </c>
      <c r="B15">
        <v>1067.2987943999999</v>
      </c>
      <c r="C15">
        <v>346.3761073</v>
      </c>
      <c r="D15">
        <f t="shared" si="0"/>
        <v>32.453527458046203</v>
      </c>
      <c r="E15" s="2">
        <v>76.181831500000001</v>
      </c>
      <c r="F15">
        <f t="shared" si="1"/>
        <v>234.74129768630817</v>
      </c>
      <c r="G15" s="1">
        <v>14.792154781300701</v>
      </c>
      <c r="H15">
        <f t="shared" si="2"/>
        <v>51.236489917260194</v>
      </c>
      <c r="I15">
        <f t="shared" si="3"/>
        <v>0.14792154781300701</v>
      </c>
      <c r="L15" s="4">
        <f t="shared" si="8"/>
        <v>3487.1543780431498</v>
      </c>
      <c r="M15">
        <f t="shared" si="4"/>
        <v>3.2672709801040418</v>
      </c>
      <c r="S15" s="4">
        <f t="shared" si="7"/>
        <v>3806.2387637330321</v>
      </c>
      <c r="T15">
        <f t="shared" si="5"/>
        <v>3.5662354194569983</v>
      </c>
      <c r="Y15">
        <f t="shared" si="6"/>
        <v>0.91616805841761362</v>
      </c>
    </row>
    <row r="16" spans="1:25" x14ac:dyDescent="0.25">
      <c r="A16">
        <v>1984</v>
      </c>
      <c r="B16">
        <v>1101.728278</v>
      </c>
      <c r="C16">
        <v>396.02863309999998</v>
      </c>
      <c r="D16">
        <f t="shared" si="0"/>
        <v>35.946125828677324</v>
      </c>
      <c r="E16" s="2">
        <v>91.265941900000001</v>
      </c>
      <c r="F16">
        <f t="shared" si="1"/>
        <v>253.89646254225619</v>
      </c>
      <c r="G16" s="1">
        <v>14.6860192978613</v>
      </c>
      <c r="H16">
        <f t="shared" si="2"/>
        <v>58.160841482122322</v>
      </c>
      <c r="I16">
        <f t="shared" si="3"/>
        <v>0.146860192978613</v>
      </c>
      <c r="L16" s="4">
        <f t="shared" si="8"/>
        <v>3565.8155543553166</v>
      </c>
      <c r="M16">
        <f t="shared" si="4"/>
        <v>3.2365653360812767</v>
      </c>
      <c r="S16" s="4">
        <f t="shared" si="7"/>
        <v>3883.800556011437</v>
      </c>
      <c r="T16">
        <f t="shared" si="5"/>
        <v>3.525189135620459</v>
      </c>
      <c r="Y16">
        <f t="shared" si="6"/>
        <v>0.91812530095966549</v>
      </c>
    </row>
    <row r="17" spans="1:25" x14ac:dyDescent="0.25">
      <c r="A17">
        <v>1985</v>
      </c>
      <c r="B17">
        <v>1132.5555797</v>
      </c>
      <c r="C17">
        <v>444.46072720000001</v>
      </c>
      <c r="D17">
        <f t="shared" si="0"/>
        <v>39.244054346342296</v>
      </c>
      <c r="E17" s="2">
        <v>101.8083628</v>
      </c>
      <c r="F17">
        <f t="shared" si="1"/>
        <v>259.42366173868311</v>
      </c>
      <c r="G17" s="1">
        <v>14.8129047022582</v>
      </c>
      <c r="H17">
        <f t="shared" si="2"/>
        <v>65.83754395909979</v>
      </c>
      <c r="I17">
        <f t="shared" si="3"/>
        <v>0.14812904702258201</v>
      </c>
      <c r="L17" s="4">
        <f t="shared" si="8"/>
        <v>3660.1111319967172</v>
      </c>
      <c r="M17">
        <f t="shared" si="4"/>
        <v>3.2317276057800499</v>
      </c>
      <c r="S17" s="4">
        <f t="shared" si="7"/>
        <v>3977.3145810898636</v>
      </c>
      <c r="T17">
        <f t="shared" si="5"/>
        <v>3.5118052061898855</v>
      </c>
      <c r="Y17">
        <f t="shared" si="6"/>
        <v>0.92024682920448642</v>
      </c>
    </row>
    <row r="18" spans="1:25" x14ac:dyDescent="0.25">
      <c r="A18">
        <v>1986</v>
      </c>
      <c r="B18">
        <v>1164.9463509</v>
      </c>
      <c r="C18">
        <v>491.4071419</v>
      </c>
      <c r="D18">
        <f t="shared" si="0"/>
        <v>42.182813098676583</v>
      </c>
      <c r="E18" s="2">
        <v>105.65013740000001</v>
      </c>
      <c r="F18">
        <f t="shared" si="1"/>
        <v>250.45778040657655</v>
      </c>
      <c r="G18" s="1">
        <v>14.4507205155303</v>
      </c>
      <c r="H18">
        <f t="shared" si="2"/>
        <v>71.01187266932439</v>
      </c>
      <c r="I18">
        <f t="shared" si="3"/>
        <v>0.14450720515530299</v>
      </c>
      <c r="L18" s="4">
        <f t="shared" si="8"/>
        <v>3755.7133715116247</v>
      </c>
      <c r="M18">
        <f t="shared" si="4"/>
        <v>3.2239367663670362</v>
      </c>
      <c r="S18" s="4">
        <f t="shared" si="7"/>
        <v>4072.4941221853587</v>
      </c>
      <c r="T18">
        <f t="shared" si="5"/>
        <v>3.4958640962642451</v>
      </c>
      <c r="Y18">
        <f t="shared" si="6"/>
        <v>0.9222145591449632</v>
      </c>
    </row>
    <row r="19" spans="1:25" x14ac:dyDescent="0.25">
      <c r="A19">
        <v>1987</v>
      </c>
      <c r="B19">
        <v>1202.1309796</v>
      </c>
      <c r="C19">
        <v>537.56529740000008</v>
      </c>
      <c r="D19">
        <f t="shared" si="0"/>
        <v>44.717697698704249</v>
      </c>
      <c r="E19" s="2">
        <v>117.59517290000001</v>
      </c>
      <c r="F19">
        <f t="shared" si="1"/>
        <v>262.97233299514761</v>
      </c>
      <c r="G19" s="1">
        <v>14.342459188226799</v>
      </c>
      <c r="H19">
        <f t="shared" si="2"/>
        <v>77.100083389665031</v>
      </c>
      <c r="I19">
        <f t="shared" si="3"/>
        <v>0.143424591882268</v>
      </c>
      <c r="L19" s="4">
        <f t="shared" si="8"/>
        <v>3838.0707080253305</v>
      </c>
      <c r="M19">
        <f t="shared" si="4"/>
        <v>3.1927225678040667</v>
      </c>
      <c r="S19" s="4">
        <f t="shared" si="7"/>
        <v>4154.7773209022971</v>
      </c>
      <c r="T19">
        <f t="shared" si="5"/>
        <v>3.4561768986976507</v>
      </c>
      <c r="Y19">
        <f t="shared" si="6"/>
        <v>0.92377290323511563</v>
      </c>
    </row>
    <row r="20" spans="1:25" x14ac:dyDescent="0.25">
      <c r="A20">
        <v>1988</v>
      </c>
      <c r="B20">
        <v>1252.5528881999999</v>
      </c>
      <c r="C20">
        <v>597.36257139999998</v>
      </c>
      <c r="D20">
        <f t="shared" si="0"/>
        <v>47.691604644211779</v>
      </c>
      <c r="E20" s="2">
        <v>133.3371731</v>
      </c>
      <c r="F20">
        <f t="shared" si="1"/>
        <v>279.58206500854828</v>
      </c>
      <c r="G20" s="1">
        <v>14.1874469124373</v>
      </c>
      <c r="H20">
        <f t="shared" si="2"/>
        <v>84.750497692145359</v>
      </c>
      <c r="I20">
        <f t="shared" si="3"/>
        <v>0.14187446912437299</v>
      </c>
      <c r="L20" s="4">
        <f t="shared" si="8"/>
        <v>3929.2563986730602</v>
      </c>
      <c r="M20">
        <f t="shared" si="4"/>
        <v>3.1369983939916963</v>
      </c>
      <c r="S20" s="4">
        <f t="shared" si="7"/>
        <v>4246.1771685867989</v>
      </c>
      <c r="T20">
        <f t="shared" si="5"/>
        <v>3.3900182647687096</v>
      </c>
      <c r="Y20">
        <f t="shared" si="6"/>
        <v>0.92536327210783453</v>
      </c>
    </row>
    <row r="21" spans="1:25" x14ac:dyDescent="0.25">
      <c r="A21">
        <v>1989</v>
      </c>
      <c r="B21">
        <v>1294.9941836999999</v>
      </c>
      <c r="C21">
        <v>655.87879099999998</v>
      </c>
      <c r="D21">
        <f t="shared" si="0"/>
        <v>50.647238362573354</v>
      </c>
      <c r="E21" s="2">
        <v>144.77605149999999</v>
      </c>
      <c r="F21">
        <f t="shared" si="1"/>
        <v>285.85181775080702</v>
      </c>
      <c r="G21" s="1">
        <v>14.1811602165428</v>
      </c>
      <c r="H21">
        <f t="shared" si="2"/>
        <v>93.01122217803389</v>
      </c>
      <c r="I21">
        <f t="shared" si="3"/>
        <v>0.14181160216542799</v>
      </c>
      <c r="L21" s="4">
        <f t="shared" si="8"/>
        <v>4032.9704781755695</v>
      </c>
      <c r="M21">
        <f t="shared" si="4"/>
        <v>3.1142769048218777</v>
      </c>
      <c r="S21" s="4">
        <f t="shared" si="7"/>
        <v>4350.4123705472102</v>
      </c>
      <c r="T21">
        <f t="shared" si="5"/>
        <v>3.359406880204979</v>
      </c>
      <c r="Y21">
        <f t="shared" si="6"/>
        <v>0.92703176955804034</v>
      </c>
    </row>
    <row r="22" spans="1:25" x14ac:dyDescent="0.25">
      <c r="A22">
        <v>1990</v>
      </c>
      <c r="B22">
        <v>1320.7098532</v>
      </c>
      <c r="C22">
        <v>728.52951100000007</v>
      </c>
      <c r="D22">
        <f t="shared" si="0"/>
        <v>55.16196530485611</v>
      </c>
      <c r="E22" s="2">
        <v>162.4678495</v>
      </c>
      <c r="F22">
        <f t="shared" si="1"/>
        <v>294.52875473546146</v>
      </c>
      <c r="G22" s="1">
        <v>14.071003856702101</v>
      </c>
      <c r="H22">
        <f t="shared" si="2"/>
        <v>102.51141559002298</v>
      </c>
      <c r="I22">
        <f t="shared" si="3"/>
        <v>0.14071003856702102</v>
      </c>
      <c r="L22" s="4">
        <f t="shared" si="8"/>
        <v>4138.3122142117827</v>
      </c>
      <c r="M22">
        <f t="shared" si="4"/>
        <v>3.133399969860831</v>
      </c>
      <c r="S22" s="4">
        <f t="shared" si="7"/>
        <v>4456.6129086046776</v>
      </c>
      <c r="T22">
        <f t="shared" si="5"/>
        <v>3.3744072536496752</v>
      </c>
      <c r="Y22">
        <f t="shared" si="6"/>
        <v>0.92857789067156116</v>
      </c>
    </row>
    <row r="23" spans="1:25" x14ac:dyDescent="0.25">
      <c r="A23">
        <v>1991</v>
      </c>
      <c r="B23">
        <v>1341.0282816000001</v>
      </c>
      <c r="C23">
        <v>795.81949100000008</v>
      </c>
      <c r="D23">
        <f t="shared" si="0"/>
        <v>59.343975210612001</v>
      </c>
      <c r="E23" s="2">
        <v>174.64519970000001</v>
      </c>
      <c r="F23">
        <f t="shared" si="1"/>
        <v>294.29305852899728</v>
      </c>
      <c r="G23" s="1">
        <v>14.1194449013663</v>
      </c>
      <c r="H23">
        <f t="shared" si="2"/>
        <v>112.36529454607874</v>
      </c>
      <c r="I23">
        <f t="shared" si="3"/>
        <v>0.14119444901366299</v>
      </c>
      <c r="L23" s="4">
        <f t="shared" si="8"/>
        <v>4247.6159394087681</v>
      </c>
      <c r="M23">
        <f t="shared" si="4"/>
        <v>3.1674320353191034</v>
      </c>
      <c r="S23" s="4">
        <f t="shared" si="7"/>
        <v>4567.1048079953252</v>
      </c>
      <c r="T23">
        <f t="shared" si="5"/>
        <v>3.4056737435442055</v>
      </c>
      <c r="Y23">
        <f t="shared" si="6"/>
        <v>0.93004564554173375</v>
      </c>
    </row>
    <row r="24" spans="1:25" x14ac:dyDescent="0.25">
      <c r="A24">
        <v>1992</v>
      </c>
      <c r="B24">
        <v>1352.2161515999999</v>
      </c>
      <c r="C24">
        <v>837.5111465</v>
      </c>
      <c r="D24">
        <f t="shared" si="0"/>
        <v>61.936188641810041</v>
      </c>
      <c r="E24" s="2">
        <v>178.5679701</v>
      </c>
      <c r="F24">
        <f t="shared" si="1"/>
        <v>288.30958768337524</v>
      </c>
      <c r="G24" s="1">
        <v>14.3918929460588</v>
      </c>
      <c r="H24">
        <f t="shared" si="2"/>
        <v>120.53370761558968</v>
      </c>
      <c r="I24">
        <f t="shared" si="3"/>
        <v>0.14391892946058799</v>
      </c>
      <c r="L24" s="4">
        <f t="shared" si="8"/>
        <v>4351.7916875175451</v>
      </c>
      <c r="M24">
        <f t="shared" si="4"/>
        <v>3.2182663122077928</v>
      </c>
      <c r="S24" s="4">
        <f t="shared" si="7"/>
        <v>4672.7982227745133</v>
      </c>
      <c r="T24">
        <f t="shared" si="5"/>
        <v>3.4556592281829048</v>
      </c>
      <c r="Y24">
        <f t="shared" si="6"/>
        <v>0.93130314643323764</v>
      </c>
    </row>
    <row r="25" spans="1:25" x14ac:dyDescent="0.25">
      <c r="A25">
        <v>1993</v>
      </c>
      <c r="B25">
        <v>1340.6843744</v>
      </c>
      <c r="C25">
        <v>862.63653499999998</v>
      </c>
      <c r="D25">
        <f t="shared" si="0"/>
        <v>64.342999103428639</v>
      </c>
      <c r="E25" s="2">
        <v>162.64571520000001</v>
      </c>
      <c r="F25">
        <f t="shared" si="1"/>
        <v>252.77919504273331</v>
      </c>
      <c r="G25" s="1">
        <v>14.843544614052201</v>
      </c>
      <c r="H25">
        <f t="shared" si="2"/>
        <v>128.04583892983902</v>
      </c>
      <c r="I25">
        <f t="shared" si="3"/>
        <v>0.14843544614052201</v>
      </c>
      <c r="L25" s="4">
        <f t="shared" si="8"/>
        <v>4445.3212049351823</v>
      </c>
      <c r="M25">
        <f t="shared" si="4"/>
        <v>3.3157104608790631</v>
      </c>
      <c r="S25" s="4">
        <f t="shared" si="7"/>
        <v>4768.1435328290499</v>
      </c>
      <c r="T25">
        <f t="shared" si="5"/>
        <v>3.5564996682854231</v>
      </c>
      <c r="Y25">
        <f t="shared" si="6"/>
        <v>0.93229601297209075</v>
      </c>
    </row>
    <row r="26" spans="1:25" x14ac:dyDescent="0.25">
      <c r="A26">
        <v>1994</v>
      </c>
      <c r="B26">
        <v>1369.5228123000002</v>
      </c>
      <c r="C26">
        <v>912.40804630000002</v>
      </c>
      <c r="D26">
        <f t="shared" si="0"/>
        <v>66.622332837792328</v>
      </c>
      <c r="E26" s="2">
        <v>171.44507199999998</v>
      </c>
      <c r="F26">
        <f t="shared" si="1"/>
        <v>257.33874017504485</v>
      </c>
      <c r="G26" s="1">
        <v>14.811465980916999</v>
      </c>
      <c r="H26">
        <f t="shared" si="2"/>
        <v>135.14100738487392</v>
      </c>
      <c r="I26">
        <f t="shared" si="3"/>
        <v>0.14811465980916999</v>
      </c>
      <c r="L26" s="4">
        <f t="shared" si="8"/>
        <v>4499.1340801665528</v>
      </c>
      <c r="M26">
        <f t="shared" si="4"/>
        <v>3.2851837441178726</v>
      </c>
      <c r="S26" s="4">
        <f t="shared" si="7"/>
        <v>4824.0211437291946</v>
      </c>
      <c r="T26">
        <f t="shared" si="5"/>
        <v>3.5224102150059484</v>
      </c>
      <c r="Y26">
        <f t="shared" si="6"/>
        <v>0.9326522306012347</v>
      </c>
    </row>
    <row r="27" spans="1:25" x14ac:dyDescent="0.25">
      <c r="A27">
        <v>1995</v>
      </c>
      <c r="B27">
        <v>1409.0587</v>
      </c>
      <c r="C27">
        <v>984.98340000000007</v>
      </c>
      <c r="D27">
        <f t="shared" si="0"/>
        <v>69.903645603976614</v>
      </c>
      <c r="E27" s="2">
        <v>195.1574</v>
      </c>
      <c r="F27">
        <f t="shared" si="1"/>
        <v>279.18057536744271</v>
      </c>
      <c r="G27" s="1">
        <v>14.6167539473254</v>
      </c>
      <c r="H27">
        <f t="shared" si="2"/>
        <v>143.97259999999994</v>
      </c>
      <c r="I27">
        <f t="shared" si="3"/>
        <v>0.146167539473254</v>
      </c>
      <c r="L27" s="4">
        <f t="shared" si="8"/>
        <v>4555.0979119829399</v>
      </c>
      <c r="M27">
        <f t="shared" si="4"/>
        <v>3.232724024898991</v>
      </c>
      <c r="S27" s="4">
        <f t="shared" si="7"/>
        <v>4882.1508209643816</v>
      </c>
      <c r="T27">
        <f t="shared" si="5"/>
        <v>3.4648313948626708</v>
      </c>
      <c r="Y27">
        <f t="shared" si="6"/>
        <v>0.93301048636657269</v>
      </c>
    </row>
    <row r="28" spans="1:25" x14ac:dyDescent="0.25">
      <c r="A28">
        <v>1996</v>
      </c>
      <c r="B28">
        <v>1427.1843999999999</v>
      </c>
      <c r="C28">
        <v>1043.0858000000001</v>
      </c>
      <c r="D28">
        <f t="shared" si="0"/>
        <v>73.086967598580827</v>
      </c>
      <c r="E28" s="2">
        <v>199.61689999999999</v>
      </c>
      <c r="F28">
        <f t="shared" si="1"/>
        <v>273.12242737496757</v>
      </c>
      <c r="G28" s="1">
        <v>14.4941672104059</v>
      </c>
      <c r="H28">
        <f t="shared" si="2"/>
        <v>151.18660000000008</v>
      </c>
      <c r="I28">
        <f t="shared" si="3"/>
        <v>0.14494167210405901</v>
      </c>
      <c r="L28" s="4">
        <f t="shared" si="8"/>
        <v>4630.3987166554125</v>
      </c>
      <c r="M28">
        <f t="shared" si="4"/>
        <v>3.2444291828409932</v>
      </c>
      <c r="S28" s="4">
        <f t="shared" si="7"/>
        <v>4959.7218549972822</v>
      </c>
      <c r="T28">
        <f t="shared" si="5"/>
        <v>3.4751794197002734</v>
      </c>
      <c r="Y28">
        <f t="shared" si="6"/>
        <v>0.93360048245244787</v>
      </c>
    </row>
    <row r="29" spans="1:25" x14ac:dyDescent="0.25">
      <c r="A29">
        <v>1997</v>
      </c>
      <c r="B29">
        <v>1453.3783999999998</v>
      </c>
      <c r="C29">
        <v>1089.8691999999999</v>
      </c>
      <c r="D29">
        <f t="shared" si="0"/>
        <v>74.988674663115944</v>
      </c>
      <c r="E29" s="2">
        <v>210.00879999999998</v>
      </c>
      <c r="F29">
        <f t="shared" si="1"/>
        <v>280.05402274871153</v>
      </c>
      <c r="G29" s="1">
        <v>14.4968864153607</v>
      </c>
      <c r="H29">
        <f t="shared" si="2"/>
        <v>157.99710000000033</v>
      </c>
      <c r="I29">
        <f t="shared" si="3"/>
        <v>0.14496886415360702</v>
      </c>
      <c r="L29" s="4">
        <f t="shared" si="8"/>
        <v>4696.2710153131638</v>
      </c>
      <c r="M29">
        <f t="shared" si="4"/>
        <v>3.231278939685057</v>
      </c>
      <c r="S29" s="4">
        <f t="shared" si="7"/>
        <v>5028.0314273414033</v>
      </c>
      <c r="T29">
        <f t="shared" si="5"/>
        <v>3.4595473741328506</v>
      </c>
      <c r="Y29">
        <f t="shared" si="6"/>
        <v>0.93401783246138947</v>
      </c>
    </row>
    <row r="30" spans="1:25" x14ac:dyDescent="0.25">
      <c r="A30">
        <v>1998</v>
      </c>
      <c r="B30">
        <v>1476.8661000000002</v>
      </c>
      <c r="C30">
        <v>1135.4994999999999</v>
      </c>
      <c r="D30">
        <f t="shared" si="0"/>
        <v>76.88574475370514</v>
      </c>
      <c r="E30" s="2">
        <v>221.29820000000001</v>
      </c>
      <c r="F30">
        <f t="shared" si="1"/>
        <v>287.82734785089741</v>
      </c>
      <c r="G30" s="1">
        <v>14.5422697235886</v>
      </c>
      <c r="H30">
        <f t="shared" si="2"/>
        <v>165.12739999999991</v>
      </c>
      <c r="I30">
        <f t="shared" si="3"/>
        <v>0.14542269723588599</v>
      </c>
      <c r="L30" s="4">
        <f t="shared" si="8"/>
        <v>4766.126557979881</v>
      </c>
      <c r="M30">
        <f t="shared" si="4"/>
        <v>3.2271893558799136</v>
      </c>
      <c r="S30" s="4">
        <f t="shared" si="7"/>
        <v>5100.4517355540847</v>
      </c>
      <c r="T30">
        <f t="shared" si="5"/>
        <v>3.4535640946420831</v>
      </c>
      <c r="Y30">
        <f t="shared" si="6"/>
        <v>0.93445184957957761</v>
      </c>
    </row>
    <row r="31" spans="1:25" x14ac:dyDescent="0.25">
      <c r="A31">
        <v>1999</v>
      </c>
      <c r="B31">
        <v>1499.903</v>
      </c>
      <c r="C31">
        <v>1171.9014</v>
      </c>
      <c r="D31">
        <f t="shared" si="0"/>
        <v>78.131812523876548</v>
      </c>
      <c r="E31" s="2">
        <v>234.43549999999999</v>
      </c>
      <c r="F31">
        <f t="shared" si="1"/>
        <v>300.05127543708028</v>
      </c>
      <c r="G31" s="1">
        <v>14.636760396395101</v>
      </c>
      <c r="H31">
        <f t="shared" si="2"/>
        <v>171.52839999999972</v>
      </c>
      <c r="I31">
        <f t="shared" si="3"/>
        <v>0.14636760396395099</v>
      </c>
      <c r="L31" s="4">
        <f t="shared" si="8"/>
        <v>4840.6287899890576</v>
      </c>
      <c r="M31">
        <f t="shared" si="4"/>
        <v>3.2272945583741466</v>
      </c>
      <c r="S31" s="4">
        <f t="shared" si="7"/>
        <v>5177.6547555803645</v>
      </c>
      <c r="T31">
        <f t="shared" si="5"/>
        <v>3.451993065938507</v>
      </c>
      <c r="Y31">
        <f t="shared" si="6"/>
        <v>0.93490760170363474</v>
      </c>
    </row>
    <row r="32" spans="1:25" x14ac:dyDescent="0.25">
      <c r="A32">
        <v>2000</v>
      </c>
      <c r="B32">
        <v>1555.5509999999999</v>
      </c>
      <c r="C32">
        <v>1239.2663</v>
      </c>
      <c r="D32">
        <f t="shared" si="0"/>
        <v>79.667352597246904</v>
      </c>
      <c r="E32" s="2">
        <v>256.74420000000003</v>
      </c>
      <c r="F32">
        <f t="shared" si="1"/>
        <v>322.27027964385059</v>
      </c>
      <c r="G32" s="1">
        <v>14.718902628111501</v>
      </c>
      <c r="H32">
        <f t="shared" si="2"/>
        <v>182.40640000000013</v>
      </c>
      <c r="I32">
        <f t="shared" si="3"/>
        <v>0.14718902628111499</v>
      </c>
      <c r="L32" s="4">
        <f t="shared" si="8"/>
        <v>4924.0203345504924</v>
      </c>
      <c r="M32">
        <f t="shared" si="4"/>
        <v>3.1654509138887073</v>
      </c>
      <c r="S32" s="4">
        <f t="shared" si="7"/>
        <v>5263.8935867195914</v>
      </c>
      <c r="T32">
        <f t="shared" si="5"/>
        <v>3.383941501576992</v>
      </c>
      <c r="Y32">
        <f t="shared" si="6"/>
        <v>0.93543310734347407</v>
      </c>
    </row>
    <row r="33" spans="1:25" x14ac:dyDescent="0.25">
      <c r="A33">
        <v>2001</v>
      </c>
      <c r="B33">
        <v>1583.1183000000001</v>
      </c>
      <c r="C33">
        <v>1298.8902</v>
      </c>
      <c r="D33">
        <f t="shared" si="0"/>
        <v>82.046313279304513</v>
      </c>
      <c r="E33" s="2">
        <v>268.47629999999998</v>
      </c>
      <c r="F33">
        <f t="shared" si="1"/>
        <v>327.22530637792943</v>
      </c>
      <c r="G33" s="1">
        <v>14.7759756752341</v>
      </c>
      <c r="H33">
        <f t="shared" si="2"/>
        <v>191.92369999999954</v>
      </c>
      <c r="I33">
        <f t="shared" si="3"/>
        <v>0.14775975675234099</v>
      </c>
      <c r="L33" s="4">
        <f t="shared" si="8"/>
        <v>5025.8983951677064</v>
      </c>
      <c r="M33">
        <f t="shared" si="4"/>
        <v>3.1746827733389895</v>
      </c>
      <c r="S33" s="4">
        <f t="shared" si="7"/>
        <v>5368.7901696936733</v>
      </c>
      <c r="T33">
        <f t="shared" si="5"/>
        <v>3.3912754149160382</v>
      </c>
      <c r="Y33">
        <f t="shared" si="6"/>
        <v>0.93613239413572924</v>
      </c>
    </row>
    <row r="34" spans="1:25" x14ac:dyDescent="0.25">
      <c r="A34">
        <v>2002</v>
      </c>
      <c r="B34">
        <v>1587.0531000000001</v>
      </c>
      <c r="C34">
        <v>1345.7942</v>
      </c>
      <c r="D34">
        <f t="shared" si="0"/>
        <v>84.798309520960586</v>
      </c>
      <c r="E34" s="2">
        <v>288.22370000000001</v>
      </c>
      <c r="F34">
        <f t="shared" si="1"/>
        <v>339.89321441455905</v>
      </c>
      <c r="G34" s="1">
        <v>15.1171404959243</v>
      </c>
      <c r="H34">
        <f t="shared" si="2"/>
        <v>203.4456000000005</v>
      </c>
      <c r="I34">
        <f t="shared" si="3"/>
        <v>0.15117140495924303</v>
      </c>
      <c r="L34" s="4">
        <f t="shared" si="8"/>
        <v>5128.1715639313334</v>
      </c>
      <c r="M34">
        <f t="shared" si="4"/>
        <v>3.2312539283854669</v>
      </c>
      <c r="S34" s="4">
        <f t="shared" si="7"/>
        <v>5474.3100508755142</v>
      </c>
      <c r="T34">
        <f t="shared" si="5"/>
        <v>3.4493553182785841</v>
      </c>
      <c r="Y34">
        <f t="shared" si="6"/>
        <v>0.93677039047344013</v>
      </c>
    </row>
    <row r="35" spans="1:25" x14ac:dyDescent="0.25">
      <c r="A35">
        <v>2003</v>
      </c>
      <c r="B35">
        <v>1589.4546</v>
      </c>
      <c r="C35">
        <v>1390.7096000000001</v>
      </c>
      <c r="D35">
        <f t="shared" si="0"/>
        <v>87.496025366185364</v>
      </c>
      <c r="E35" s="2">
        <v>292.95759999999996</v>
      </c>
      <c r="F35">
        <f t="shared" si="1"/>
        <v>334.82389488428061</v>
      </c>
      <c r="G35" s="1">
        <v>15.163963777916001</v>
      </c>
      <c r="H35">
        <f t="shared" si="2"/>
        <v>210.88670000000053</v>
      </c>
      <c r="I35">
        <f t="shared" si="3"/>
        <v>0.15163963777916001</v>
      </c>
      <c r="L35" s="4">
        <f t="shared" si="8"/>
        <v>5238.5350376594533</v>
      </c>
      <c r="M35">
        <f t="shared" si="4"/>
        <v>3.2958066481794783</v>
      </c>
      <c r="S35" s="4">
        <f t="shared" si="7"/>
        <v>5588.1403723247813</v>
      </c>
      <c r="T35">
        <f t="shared" si="5"/>
        <v>3.5157596651862728</v>
      </c>
      <c r="Y35">
        <f t="shared" si="6"/>
        <v>0.93743798269693701</v>
      </c>
    </row>
    <row r="36" spans="1:25" x14ac:dyDescent="0.25">
      <c r="A36">
        <v>2004</v>
      </c>
      <c r="B36">
        <v>1614.5988</v>
      </c>
      <c r="C36">
        <v>1448.3626999999999</v>
      </c>
      <c r="D36">
        <f t="shared" si="0"/>
        <v>89.704185336939418</v>
      </c>
      <c r="E36" s="2">
        <v>306.63249999999999</v>
      </c>
      <c r="F36">
        <f t="shared" si="1"/>
        <v>341.82630258360012</v>
      </c>
      <c r="G36" s="1">
        <v>15.273612058636999</v>
      </c>
      <c r="H36">
        <f t="shared" si="2"/>
        <v>221.21730000000039</v>
      </c>
      <c r="I36">
        <f t="shared" si="3"/>
        <v>0.15273612058636998</v>
      </c>
      <c r="L36" s="4">
        <f t="shared" si="8"/>
        <v>5338.8894781230201</v>
      </c>
      <c r="M36">
        <f t="shared" si="4"/>
        <v>3.306635356178278</v>
      </c>
      <c r="S36" s="4">
        <f t="shared" si="7"/>
        <v>5692.2007249318303</v>
      </c>
      <c r="T36">
        <f t="shared" si="5"/>
        <v>3.525458290277331</v>
      </c>
      <c r="Y36">
        <f t="shared" si="6"/>
        <v>0.93793064161260031</v>
      </c>
    </row>
    <row r="37" spans="1:25" x14ac:dyDescent="0.25">
      <c r="A37">
        <v>2005</v>
      </c>
      <c r="B37">
        <v>1629.9321</v>
      </c>
      <c r="C37">
        <v>1489.7255</v>
      </c>
      <c r="D37">
        <f t="shared" si="0"/>
        <v>91.398009769854824</v>
      </c>
      <c r="E37" s="2">
        <v>314.38350000000003</v>
      </c>
      <c r="F37">
        <f t="shared" si="1"/>
        <v>343.97193198367756</v>
      </c>
      <c r="G37" s="1">
        <v>15.548710148279</v>
      </c>
      <c r="H37">
        <f t="shared" si="2"/>
        <v>231.6331000000001</v>
      </c>
      <c r="I37">
        <f t="shared" si="3"/>
        <v>0.15548710148279002</v>
      </c>
      <c r="L37" s="4">
        <f t="shared" si="8"/>
        <v>5441.7546027916414</v>
      </c>
      <c r="M37">
        <f t="shared" si="4"/>
        <v>3.3386388321278178</v>
      </c>
      <c r="S37" s="4">
        <f t="shared" si="7"/>
        <v>5798.9662890372683</v>
      </c>
      <c r="T37">
        <f t="shared" si="5"/>
        <v>3.5577962352157297</v>
      </c>
      <c r="Y37">
        <f t="shared" si="6"/>
        <v>0.93840079965270318</v>
      </c>
    </row>
    <row r="38" spans="1:25" x14ac:dyDescent="0.25">
      <c r="A38">
        <v>2006</v>
      </c>
      <c r="B38">
        <v>1662.6381000000001</v>
      </c>
      <c r="C38">
        <v>1548.4733999999999</v>
      </c>
      <c r="D38">
        <f t="shared" si="0"/>
        <v>93.133520758365862</v>
      </c>
      <c r="E38" s="2">
        <v>339.02100000000002</v>
      </c>
      <c r="F38">
        <f t="shared" si="1"/>
        <v>364.01608920120947</v>
      </c>
      <c r="G38" s="1">
        <v>15.630510669411599</v>
      </c>
      <c r="H38">
        <f t="shared" si="2"/>
        <v>242.03430000000051</v>
      </c>
      <c r="I38">
        <f t="shared" si="3"/>
        <v>0.15630510669411599</v>
      </c>
      <c r="L38" s="4">
        <f t="shared" si="8"/>
        <v>5542.1612586751444</v>
      </c>
      <c r="M38">
        <f t="shared" si="4"/>
        <v>3.3333539383436142</v>
      </c>
      <c r="S38" s="4">
        <f t="shared" si="7"/>
        <v>5903.4685740106688</v>
      </c>
      <c r="T38">
        <f t="shared" si="5"/>
        <v>3.550663595409409</v>
      </c>
      <c r="Y38">
        <f t="shared" si="6"/>
        <v>0.93879745258132863</v>
      </c>
    </row>
    <row r="39" spans="1:25" x14ac:dyDescent="0.25">
      <c r="A39">
        <v>2007</v>
      </c>
      <c r="B39">
        <v>1687.1432</v>
      </c>
      <c r="C39">
        <v>1609.5508</v>
      </c>
      <c r="D39">
        <f t="shared" si="0"/>
        <v>95.400959444343542</v>
      </c>
      <c r="E39" s="2">
        <v>357.0847</v>
      </c>
      <c r="F39">
        <f t="shared" si="1"/>
        <v>374.29885619580324</v>
      </c>
      <c r="G39" s="1">
        <v>15.7442995896743</v>
      </c>
      <c r="H39">
        <f t="shared" si="2"/>
        <v>253.41249999999943</v>
      </c>
      <c r="I39">
        <f t="shared" si="3"/>
        <v>0.15744299589674302</v>
      </c>
      <c r="L39" s="4">
        <f t="shared" si="8"/>
        <v>5658.1180111932163</v>
      </c>
      <c r="M39">
        <f t="shared" si="4"/>
        <v>3.3536679110541514</v>
      </c>
      <c r="S39" s="4">
        <f t="shared" si="7"/>
        <v>6023.6995703019311</v>
      </c>
      <c r="T39">
        <f t="shared" si="5"/>
        <v>3.5703546505725958</v>
      </c>
      <c r="Y39">
        <f t="shared" si="6"/>
        <v>0.93930946342159782</v>
      </c>
    </row>
    <row r="40" spans="1:25" x14ac:dyDescent="0.25">
      <c r="A40">
        <v>2008</v>
      </c>
      <c r="B40">
        <v>1669.4213999999999</v>
      </c>
      <c r="C40">
        <v>1632.1508000000001</v>
      </c>
      <c r="D40">
        <f t="shared" si="0"/>
        <v>97.767454041262454</v>
      </c>
      <c r="E40" s="2">
        <v>355.50359999999995</v>
      </c>
      <c r="F40">
        <f t="shared" si="1"/>
        <v>363.6216197774371</v>
      </c>
      <c r="G40" s="1">
        <v>16.249730110722599</v>
      </c>
      <c r="H40">
        <f t="shared" si="2"/>
        <v>265.22009999999977</v>
      </c>
      <c r="I40">
        <f t="shared" si="3"/>
        <v>0.16249730110722596</v>
      </c>
      <c r="L40" s="4">
        <f t="shared" si="8"/>
        <v>5779.1674696861783</v>
      </c>
      <c r="M40">
        <f t="shared" si="4"/>
        <v>3.4617787154796136</v>
      </c>
      <c r="S40" s="4">
        <f t="shared" si="7"/>
        <v>6149.2483669357161</v>
      </c>
      <c r="T40">
        <f t="shared" si="5"/>
        <v>3.6834608487322114</v>
      </c>
      <c r="Y40">
        <f t="shared" si="6"/>
        <v>0.93981688896492632</v>
      </c>
    </row>
    <row r="41" spans="1:25" x14ac:dyDescent="0.25">
      <c r="A41">
        <v>2009</v>
      </c>
      <c r="B41">
        <v>1577.9028000000001</v>
      </c>
      <c r="C41">
        <v>1572.8783000000001</v>
      </c>
      <c r="D41">
        <f t="shared" si="0"/>
        <v>99.681571006781908</v>
      </c>
      <c r="E41" s="2">
        <v>305.02229999999997</v>
      </c>
      <c r="F41">
        <f t="shared" si="1"/>
        <v>305.99668215426459</v>
      </c>
      <c r="G41" s="1">
        <v>17.199499796010901</v>
      </c>
      <c r="H41">
        <f t="shared" si="2"/>
        <v>270.52719999999977</v>
      </c>
      <c r="I41">
        <f t="shared" si="3"/>
        <v>0.17199499796010903</v>
      </c>
      <c r="L41" s="4">
        <f t="shared" si="8"/>
        <v>5884.1216883902271</v>
      </c>
      <c r="M41">
        <f t="shared" si="4"/>
        <v>3.7290774110992304</v>
      </c>
      <c r="S41" s="4">
        <f t="shared" si="7"/>
        <v>6258.9353607105095</v>
      </c>
      <c r="T41">
        <f t="shared" si="5"/>
        <v>3.9666165499614485</v>
      </c>
      <c r="Y41">
        <f t="shared" si="6"/>
        <v>0.94011542687065974</v>
      </c>
    </row>
    <row r="42" spans="1:25" x14ac:dyDescent="0.25">
      <c r="A42">
        <v>2010</v>
      </c>
      <c r="B42">
        <v>1604.5145</v>
      </c>
      <c r="C42">
        <v>1604.5145</v>
      </c>
      <c r="D42">
        <f t="shared" si="0"/>
        <v>100</v>
      </c>
      <c r="E42" s="2">
        <v>329.53040000000004</v>
      </c>
      <c r="F42">
        <f t="shared" si="1"/>
        <v>329.53040000000004</v>
      </c>
      <c r="G42" s="1">
        <v>17.458252948165899</v>
      </c>
      <c r="H42">
        <f t="shared" si="2"/>
        <v>280.12019999999933</v>
      </c>
      <c r="I42">
        <f t="shared" si="3"/>
        <v>0.17458252948165898</v>
      </c>
      <c r="L42" s="4">
        <f t="shared" si="8"/>
        <v>5926.7533663775321</v>
      </c>
      <c r="M42">
        <f t="shared" si="4"/>
        <v>3.6937985704570027</v>
      </c>
      <c r="S42" s="4">
        <f t="shared" si="7"/>
        <v>6306.4678672197188</v>
      </c>
      <c r="T42">
        <f t="shared" si="5"/>
        <v>3.9304523999126957</v>
      </c>
      <c r="Y42">
        <f t="shared" si="6"/>
        <v>0.9397896716772477</v>
      </c>
    </row>
    <row r="43" spans="1:25" x14ac:dyDescent="0.25">
      <c r="A43">
        <v>2011</v>
      </c>
      <c r="B43">
        <v>1613.7665</v>
      </c>
      <c r="C43">
        <v>1637.4629</v>
      </c>
      <c r="D43">
        <f t="shared" si="0"/>
        <v>101.46839087315296</v>
      </c>
      <c r="E43" s="2">
        <v>335.06190000000004</v>
      </c>
      <c r="F43">
        <f t="shared" si="1"/>
        <v>330.21308125292489</v>
      </c>
      <c r="G43" s="1">
        <v>17.692584057935001</v>
      </c>
      <c r="H43">
        <f t="shared" si="2"/>
        <v>289.70950000000016</v>
      </c>
      <c r="I43">
        <f t="shared" si="3"/>
        <v>0.17692584057935001</v>
      </c>
      <c r="L43" s="4">
        <f t="shared" si="8"/>
        <v>5991.0106283130481</v>
      </c>
      <c r="M43">
        <f t="shared" si="4"/>
        <v>3.7124395805174095</v>
      </c>
      <c r="S43" s="4">
        <f t="shared" si="7"/>
        <v>6375.5712257830828</v>
      </c>
      <c r="T43">
        <f t="shared" si="5"/>
        <v>3.9507396056263921</v>
      </c>
      <c r="Y43">
        <f t="shared" si="6"/>
        <v>0.93968217374549046</v>
      </c>
    </row>
    <row r="44" spans="1:25" x14ac:dyDescent="0.25">
      <c r="A44">
        <v>2012</v>
      </c>
      <c r="B44">
        <v>1568.2742000000001</v>
      </c>
      <c r="C44">
        <v>1613.2650000000001</v>
      </c>
      <c r="D44">
        <f t="shared" si="0"/>
        <v>102.86880954873835</v>
      </c>
      <c r="E44" s="2">
        <v>288.15530000000001</v>
      </c>
      <c r="F44">
        <f t="shared" si="1"/>
        <v>280.11921326208653</v>
      </c>
      <c r="G44" s="1">
        <v>18.281323899049401</v>
      </c>
      <c r="H44">
        <f t="shared" si="2"/>
        <v>294.92619999999931</v>
      </c>
      <c r="I44">
        <f t="shared" si="3"/>
        <v>0.18281323899049398</v>
      </c>
      <c r="L44" s="4">
        <f t="shared" si="8"/>
        <v>6053.0745069070417</v>
      </c>
      <c r="M44">
        <f t="shared" si="4"/>
        <v>3.859704193888442</v>
      </c>
      <c r="S44" s="4">
        <f t="shared" si="7"/>
        <v>6442.5036265096478</v>
      </c>
      <c r="T44">
        <f t="shared" si="5"/>
        <v>4.1080211779991327</v>
      </c>
      <c r="Y44">
        <f t="shared" si="6"/>
        <v>0.9395531392485087</v>
      </c>
    </row>
    <row r="45" spans="1:25" x14ac:dyDescent="0.25">
      <c r="A45">
        <v>2013</v>
      </c>
      <c r="B45">
        <v>1541.1718999999998</v>
      </c>
      <c r="C45">
        <v>1604.5991000000001</v>
      </c>
      <c r="D45">
        <f t="shared" si="0"/>
        <v>104.11551754869137</v>
      </c>
      <c r="E45" s="2">
        <v>272.06190000000004</v>
      </c>
      <c r="F45">
        <f t="shared" si="1"/>
        <v>261.30773433726222</v>
      </c>
      <c r="G45" s="1">
        <v>18.4019858916785</v>
      </c>
      <c r="H45">
        <f t="shared" si="2"/>
        <v>295.27810000000022</v>
      </c>
      <c r="I45">
        <f t="shared" si="3"/>
        <v>0.18401985891678502</v>
      </c>
      <c r="L45" s="4">
        <f t="shared" si="8"/>
        <v>6062.2666256666653</v>
      </c>
      <c r="M45">
        <f t="shared" si="4"/>
        <v>3.9335434455213374</v>
      </c>
      <c r="S45" s="4">
        <f t="shared" si="7"/>
        <v>6456.5781703589682</v>
      </c>
      <c r="T45">
        <f t="shared" si="5"/>
        <v>4.1893952065690847</v>
      </c>
      <c r="Y45">
        <f t="shared" si="6"/>
        <v>0.93892871203782236</v>
      </c>
    </row>
    <row r="46" spans="1:25" x14ac:dyDescent="0.25">
      <c r="A46">
        <v>2014</v>
      </c>
      <c r="B46">
        <v>1542.9238</v>
      </c>
      <c r="C46">
        <v>1621.8271999999999</v>
      </c>
      <c r="D46">
        <f t="shared" si="0"/>
        <v>105.11388832034349</v>
      </c>
      <c r="E46" s="2">
        <v>276.24590000000001</v>
      </c>
      <c r="F46">
        <f t="shared" si="1"/>
        <v>262.80628032531456</v>
      </c>
      <c r="G46" s="1">
        <v>18.2540470402765</v>
      </c>
      <c r="H46">
        <f t="shared" si="2"/>
        <v>296.04909999999921</v>
      </c>
      <c r="I46">
        <f t="shared" si="3"/>
        <v>0.182540470402765</v>
      </c>
      <c r="L46" s="4">
        <f t="shared" si="8"/>
        <v>6052.2358392047909</v>
      </c>
      <c r="M46">
        <f t="shared" si="4"/>
        <v>3.9225759815259775</v>
      </c>
      <c r="S46" s="4">
        <f t="shared" si="7"/>
        <v>6451.2600237572315</v>
      </c>
      <c r="T46">
        <f t="shared" si="5"/>
        <v>4.1811915946576441</v>
      </c>
      <c r="Y46">
        <f t="shared" si="6"/>
        <v>0.93814786831053076</v>
      </c>
    </row>
    <row r="47" spans="1:25" x14ac:dyDescent="0.25">
      <c r="A47">
        <v>2015</v>
      </c>
      <c r="B47">
        <v>1558.3172</v>
      </c>
      <c r="C47">
        <v>1652.1524999999999</v>
      </c>
      <c r="D47">
        <f t="shared" si="0"/>
        <v>106.02157891859243</v>
      </c>
      <c r="E47" s="2">
        <v>285.43890000000005</v>
      </c>
      <c r="F47">
        <f t="shared" si="1"/>
        <v>269.22717329004445</v>
      </c>
      <c r="G47" s="1">
        <v>18.063514112650001</v>
      </c>
      <c r="H47">
        <f t="shared" si="2"/>
        <v>298.43679999999978</v>
      </c>
      <c r="I47">
        <f t="shared" si="3"/>
        <v>0.1806351411265</v>
      </c>
      <c r="L47" s="4">
        <f t="shared" si="8"/>
        <v>6044.1525626134699</v>
      </c>
      <c r="M47">
        <f t="shared" si="4"/>
        <v>3.8786407302784505</v>
      </c>
      <c r="S47" s="4">
        <f t="shared" si="7"/>
        <v>6447.6600372309522</v>
      </c>
      <c r="T47">
        <f t="shared" si="5"/>
        <v>4.137578688877305</v>
      </c>
      <c r="Y47">
        <f t="shared" si="6"/>
        <v>0.93741799780269197</v>
      </c>
    </row>
    <row r="48" spans="1:25" x14ac:dyDescent="0.25">
      <c r="A48">
        <v>2016</v>
      </c>
      <c r="B48">
        <v>1573.0021999999999</v>
      </c>
      <c r="C48">
        <v>1680.5228</v>
      </c>
      <c r="D48">
        <f t="shared" si="0"/>
        <v>106.83537505541952</v>
      </c>
      <c r="E48" s="2">
        <v>285.84719999999999</v>
      </c>
      <c r="F48">
        <f t="shared" si="1"/>
        <v>267.55856835970326</v>
      </c>
      <c r="G48" s="1">
        <v>17.784156216148901</v>
      </c>
      <c r="H48">
        <f t="shared" si="2"/>
        <v>298.86679999999956</v>
      </c>
      <c r="I48">
        <f t="shared" si="3"/>
        <v>0.177841562161489</v>
      </c>
      <c r="L48" s="4">
        <f t="shared" si="8"/>
        <v>6042.8519750689275</v>
      </c>
      <c r="M48">
        <f t="shared" si="4"/>
        <v>3.8416042743417194</v>
      </c>
      <c r="S48" s="4">
        <f t="shared" si="7"/>
        <v>6450.6296059412152</v>
      </c>
      <c r="T48">
        <f t="shared" si="5"/>
        <v>4.1008395321641737</v>
      </c>
      <c r="Y48">
        <f t="shared" si="6"/>
        <v>0.93678483252290401</v>
      </c>
    </row>
  </sheetData>
  <mergeCells count="2">
    <mergeCell ref="Q1:R1"/>
    <mergeCell ref="J1:K1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C27"/>
    </sheetView>
  </sheetViews>
  <sheetFormatPr defaultRowHeight="15" x14ac:dyDescent="0.25"/>
  <sheetData>
    <row r="1" spans="1:3" x14ac:dyDescent="0.25">
      <c r="B1" t="s">
        <v>58</v>
      </c>
      <c r="C1" t="s">
        <v>59</v>
      </c>
    </row>
    <row r="2" spans="1:3" x14ac:dyDescent="0.25">
      <c r="A2">
        <v>1990</v>
      </c>
      <c r="B2">
        <f>'growth accounting'!B23/'growth accounting'!E23*10^6/('growth accounting'!$B$43/'growth accounting'!$E$43*10^6)*100</f>
        <v>82.034071783253424</v>
      </c>
      <c r="C2">
        <f>output!A1/('growth accounting'!$B$43/'growth accounting'!$E$43*10^6)*100</f>
        <v>0.21803568896674999</v>
      </c>
    </row>
    <row r="3" spans="1:3" x14ac:dyDescent="0.25">
      <c r="A3">
        <v>1991</v>
      </c>
      <c r="B3">
        <f>'growth accounting'!B24/'growth accounting'!E24*10^6/('growth accounting'!$B$43/'growth accounting'!$E$43*10^6)*100</f>
        <v>83.241740276919785</v>
      </c>
      <c r="C3">
        <f>output!A2/('growth accounting'!$B$43/'growth accounting'!$E$43*10^6)*100</f>
        <v>13.175384556612673</v>
      </c>
    </row>
    <row r="4" spans="1:3" x14ac:dyDescent="0.25">
      <c r="A4">
        <v>1992</v>
      </c>
      <c r="B4">
        <f>'growth accounting'!B25/'growth accounting'!E25*10^6/('growth accounting'!$B$43/'growth accounting'!$E$43*10^6)*100</f>
        <v>83.904349603825608</v>
      </c>
      <c r="C4">
        <f>output!A3/('growth accounting'!$B$43/'growth accounting'!$E$43*10^6)*100</f>
        <v>54.65663105632769</v>
      </c>
    </row>
    <row r="5" spans="1:3" x14ac:dyDescent="0.25">
      <c r="A5">
        <v>1993</v>
      </c>
      <c r="B5">
        <f>'growth accounting'!B26/'growth accounting'!E26*10^6/('growth accounting'!$B$43/'growth accounting'!$E$43*10^6)*100</f>
        <v>83.192549826126509</v>
      </c>
      <c r="C5">
        <f>output!A4/('growth accounting'!$B$43/'growth accounting'!$E$43*10^6)*100</f>
        <v>92.62272012666152</v>
      </c>
    </row>
    <row r="6" spans="1:3" x14ac:dyDescent="0.25">
      <c r="A6">
        <v>1994</v>
      </c>
      <c r="B6">
        <f>'growth accounting'!B27/'growth accounting'!E27*10^6/('growth accounting'!$B$43/'growth accounting'!$E$43*10^6)*100</f>
        <v>85.052722977748658</v>
      </c>
      <c r="C6">
        <f>output!A5/('growth accounting'!$B$43/'growth accounting'!$E$43*10^6)*100</f>
        <v>121.29362794399424</v>
      </c>
    </row>
    <row r="7" spans="1:3" x14ac:dyDescent="0.25">
      <c r="A7">
        <v>1995</v>
      </c>
      <c r="B7">
        <f>'growth accounting'!B28/'growth accounting'!E28*10^6/('growth accounting'!$B$43/'growth accounting'!$E$43*10^6)*100</f>
        <v>87.629518019617777</v>
      </c>
      <c r="C7">
        <f>output!A6/('growth accounting'!$B$43/'growth accounting'!$E$43*10^6)*100</f>
        <v>143.75648300942916</v>
      </c>
    </row>
    <row r="8" spans="1:3" x14ac:dyDescent="0.25">
      <c r="A8">
        <v>1996</v>
      </c>
      <c r="B8">
        <f>'growth accounting'!B29/'growth accounting'!E29*10^6/('growth accounting'!$B$43/'growth accounting'!$E$43*10^6)*100</f>
        <v>88.923648339595914</v>
      </c>
      <c r="C8">
        <f>output!A7/('growth accounting'!$B$43/'growth accounting'!$E$43*10^6)*100</f>
        <v>158.43856352806122</v>
      </c>
    </row>
    <row r="9" spans="1:3" x14ac:dyDescent="0.25">
      <c r="A9">
        <v>1997</v>
      </c>
      <c r="B9">
        <f>'growth accounting'!B30/'growth accounting'!E30*10^6/('growth accounting'!$B$43/'growth accounting'!$E$43*10^6)*100</f>
        <v>90.709042674829519</v>
      </c>
      <c r="C9">
        <f>output!A8/('growth accounting'!$B$43/'growth accounting'!$E$43*10^6)*100</f>
        <v>172.02819788963481</v>
      </c>
    </row>
    <row r="10" spans="1:3" x14ac:dyDescent="0.25">
      <c r="A10">
        <v>1998</v>
      </c>
      <c r="B10">
        <f>'growth accounting'!B31/'growth accounting'!E31*10^6/('growth accounting'!$B$43/'growth accounting'!$E$43*10^6)*100</f>
        <v>92.375221678997079</v>
      </c>
      <c r="C10">
        <f>output!A9/('growth accounting'!$B$43/'growth accounting'!$E$43*10^6)*100</f>
        <v>192.34142019566696</v>
      </c>
    </row>
    <row r="11" spans="1:3" x14ac:dyDescent="0.25">
      <c r="A11">
        <v>1999</v>
      </c>
      <c r="B11">
        <f>'growth accounting'!B32/'growth accounting'!E32*10^6/('growth accounting'!$B$43/'growth accounting'!$E$43*10^6)*100</f>
        <v>94.078963148570665</v>
      </c>
      <c r="C11">
        <f>output!A10/('growth accounting'!$B$43/'growth accounting'!$E$43*10^6)*100</f>
        <v>202.42941276627212</v>
      </c>
    </row>
    <row r="12" spans="1:3" x14ac:dyDescent="0.25">
      <c r="A12">
        <v>2000</v>
      </c>
      <c r="B12">
        <f>'growth accounting'!B33/'growth accounting'!E33*10^6/('growth accounting'!$B$43/'growth accounting'!$E$43*10^6)*100</f>
        <v>97.882057941142776</v>
      </c>
      <c r="C12">
        <f>output!A11/('growth accounting'!$B$43/'growth accounting'!$E$43*10^6)*100</f>
        <v>217.63179975598672</v>
      </c>
    </row>
    <row r="13" spans="1:3" x14ac:dyDescent="0.25">
      <c r="A13">
        <v>2001</v>
      </c>
      <c r="B13">
        <f>'growth accounting'!B34/'growth accounting'!E34*10^6/('growth accounting'!$B$43/'growth accounting'!$E$43*10^6)*100</f>
        <v>99.862689951145029</v>
      </c>
      <c r="C13">
        <f>output!A12/('growth accounting'!$B$43/'growth accounting'!$E$43*10^6)*100</f>
        <v>226.05417577126005</v>
      </c>
    </row>
    <row r="14" spans="1:3" x14ac:dyDescent="0.25">
      <c r="A14">
        <v>2002</v>
      </c>
      <c r="B14">
        <f>'growth accounting'!B35/'growth accounting'!E35*10^6/('growth accounting'!$B$43/'growth accounting'!$E$43*10^6)*100</f>
        <v>100.33313155433791</v>
      </c>
      <c r="C14">
        <f>output!A13/('growth accounting'!$B$43/'growth accounting'!$E$43*10^6)*100</f>
        <v>229.87085259833125</v>
      </c>
    </row>
    <row r="15" spans="1:3" x14ac:dyDescent="0.25">
      <c r="A15">
        <v>2003</v>
      </c>
      <c r="B15">
        <f>'growth accounting'!B36/'growth accounting'!E36*10^6/('growth accounting'!$B$43/'growth accounting'!$E$43*10^6)*100</f>
        <v>100.4383994335771</v>
      </c>
      <c r="C15">
        <f>output!A14/('growth accounting'!$B$43/'growth accounting'!$E$43*10^6)*100</f>
        <v>232.12124111406189</v>
      </c>
    </row>
    <row r="16" spans="1:3" x14ac:dyDescent="0.25">
      <c r="A16">
        <v>2004</v>
      </c>
      <c r="B16">
        <f>'growth accounting'!B37/'growth accounting'!E37*10^6/('growth accounting'!$B$43/'growth accounting'!$E$43*10^6)*100</f>
        <v>101.73886424914606</v>
      </c>
      <c r="C16">
        <f>output!A15/('growth accounting'!$B$43/'growth accounting'!$E$43*10^6)*100</f>
        <v>232.2816136567865</v>
      </c>
    </row>
    <row r="17" spans="1:3" x14ac:dyDescent="0.25">
      <c r="A17">
        <v>2005</v>
      </c>
      <c r="B17">
        <f>'growth accounting'!B38/'growth accounting'!E38*10^6/('growth accounting'!$B$43/'growth accounting'!$E$43*10^6)*100</f>
        <v>102.50753667909341</v>
      </c>
      <c r="C17">
        <f>output!A16/('growth accounting'!$B$43/'growth accounting'!$E$43*10^6)*100</f>
        <v>237.00039601717253</v>
      </c>
    </row>
    <row r="18" spans="1:3" x14ac:dyDescent="0.25">
      <c r="A18">
        <v>2006</v>
      </c>
      <c r="B18">
        <f>'growth accounting'!B39/'growth accounting'!E39*10^6/('growth accounting'!$B$43/'growth accounting'!$E$43*10^6)*100</f>
        <v>104.59633956803387</v>
      </c>
      <c r="C18">
        <f>output!A17/('growth accounting'!$B$43/'growth accounting'!$E$43*10^6)*100</f>
        <v>241.70581541038038</v>
      </c>
    </row>
    <row r="19" spans="1:3" x14ac:dyDescent="0.25">
      <c r="A19">
        <v>2007</v>
      </c>
      <c r="B19">
        <f>'growth accounting'!B40/'growth accounting'!E40*10^6/('growth accounting'!$B$43/'growth accounting'!$E$43*10^6)*100</f>
        <v>105.85862316351928</v>
      </c>
      <c r="C19">
        <f>output!A18/('growth accounting'!$B$43/'growth accounting'!$E$43*10^6)*100</f>
        <v>245.07614058345527</v>
      </c>
    </row>
    <row r="20" spans="1:3" x14ac:dyDescent="0.25">
      <c r="A20">
        <v>2008</v>
      </c>
      <c r="B20">
        <f>'growth accounting'!B41/'growth accounting'!E41*10^6/('growth accounting'!$B$43/'growth accounting'!$E$43*10^6)*100</f>
        <v>104.26379036464341</v>
      </c>
      <c r="C20">
        <f>output!A19/('growth accounting'!$B$43/'growth accounting'!$E$43*10^6)*100</f>
        <v>241.76738232379969</v>
      </c>
    </row>
    <row r="21" spans="1:3" x14ac:dyDescent="0.25">
      <c r="A21">
        <v>2009</v>
      </c>
      <c r="B21">
        <f>'growth accounting'!B42/'growth accounting'!E42*10^6/('growth accounting'!$B$43/'growth accounting'!$E$43*10^6)*100</f>
        <v>98.331990255167824</v>
      </c>
      <c r="C21">
        <f>output!A20/('growth accounting'!$B$43/'growth accounting'!$E$43*10^6)*100</f>
        <v>231.15805498932721</v>
      </c>
    </row>
    <row r="22" spans="1:3" x14ac:dyDescent="0.25">
      <c r="A22">
        <v>2010</v>
      </c>
      <c r="B22">
        <f>'growth accounting'!B43/'growth accounting'!E43*10^6/('growth accounting'!$B$43/'growth accounting'!$E$43*10^6)*100</f>
        <v>100</v>
      </c>
      <c r="C22">
        <f>output!A21/('growth accounting'!$B$43/'growth accounting'!$E$43*10^6)*100</f>
        <v>239.23071467725543</v>
      </c>
    </row>
    <row r="23" spans="1:3" x14ac:dyDescent="0.25">
      <c r="A23">
        <v>2011</v>
      </c>
      <c r="B23">
        <f>'growth accounting'!B44/'growth accounting'!E44*10^6/('growth accounting'!$B$43/'growth accounting'!$E$43*10^6)*100</f>
        <v>100.85129035427396</v>
      </c>
      <c r="C23">
        <f>output!A22/('growth accounting'!$B$43/'growth accounting'!$E$43*10^6)*100</f>
        <v>242.40376490394806</v>
      </c>
    </row>
    <row r="24" spans="1:3" x14ac:dyDescent="0.25">
      <c r="A24">
        <v>2012</v>
      </c>
      <c r="B24">
        <f>'growth accounting'!B45/'growth accounting'!E45*10^6/('growth accounting'!$B$43/'growth accounting'!$E$43*10^6)*100</f>
        <v>98.223919748629513</v>
      </c>
      <c r="C24">
        <f>output!A23/('growth accounting'!$B$43/'growth accounting'!$E$43*10^6)*100</f>
        <v>239.17783139396511</v>
      </c>
    </row>
    <row r="25" spans="1:3" x14ac:dyDescent="0.25">
      <c r="A25">
        <v>2013</v>
      </c>
      <c r="B25">
        <f>'growth accounting'!B46/'growth accounting'!E46*10^6/('growth accounting'!$B$43/'growth accounting'!$E$43*10^6)*100</f>
        <v>95.912249388515463</v>
      </c>
      <c r="C25">
        <f>output!A24/('growth accounting'!$B$43/'growth accounting'!$E$43*10^6)*100</f>
        <v>238.88992635079518</v>
      </c>
    </row>
    <row r="26" spans="1:3" x14ac:dyDescent="0.25">
      <c r="A26">
        <v>2014</v>
      </c>
      <c r="B26">
        <f>'growth accounting'!B47/'growth accounting'!E47*10^6/('growth accounting'!$B$43/'growth accounting'!$E$43*10^6)*100</f>
        <v>95.633665181195582</v>
      </c>
      <c r="C26">
        <f>output!A25/('growth accounting'!$B$43/'growth accounting'!$E$43*10^6)*100</f>
        <v>239.09580750290846</v>
      </c>
    </row>
    <row r="27" spans="1:3" x14ac:dyDescent="0.25">
      <c r="A27">
        <v>2015</v>
      </c>
      <c r="B27">
        <f>'growth accounting'!B48/'growth accounting'!E48*10^6/('growth accounting'!$B$43/'growth accounting'!$E$43*10^6)*100</f>
        <v>97.141457927117131</v>
      </c>
      <c r="C27">
        <f>output!A26/('growth accounting'!$B$43/'growth accounting'!$E$43*10^6)*100</f>
        <v>241.77552156363083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1" sqref="A1:C27"/>
    </sheetView>
  </sheetViews>
  <sheetFormatPr defaultRowHeight="15" x14ac:dyDescent="0.25"/>
  <cols>
    <col min="3" max="3" width="12" bestFit="1" customWidth="1"/>
  </cols>
  <sheetData>
    <row r="1" spans="1:3" x14ac:dyDescent="0.25">
      <c r="B1" t="s">
        <v>58</v>
      </c>
      <c r="C1" t="s">
        <v>59</v>
      </c>
    </row>
    <row r="2" spans="1:3" x14ac:dyDescent="0.25">
      <c r="A2">
        <v>1990</v>
      </c>
      <c r="B2">
        <f>'growth accounting'!C23/'growth accounting'!B23</f>
        <v>3.133399969860831</v>
      </c>
      <c r="C2">
        <f>output!E1</f>
        <v>1.1789151E-6</v>
      </c>
    </row>
    <row r="3" spans="1:3" x14ac:dyDescent="0.25">
      <c r="A3">
        <v>1991</v>
      </c>
      <c r="B3">
        <f>'growth accounting'!C24/'growth accounting'!B24</f>
        <v>3.1674320353191034</v>
      </c>
      <c r="C3">
        <f>output!E2</f>
        <v>6.0457491999999996E-3</v>
      </c>
    </row>
    <row r="4" spans="1:3" x14ac:dyDescent="0.25">
      <c r="A4">
        <v>1992</v>
      </c>
      <c r="B4">
        <f>'growth accounting'!C25/'growth accounting'!B25</f>
        <v>3.2182663122077928</v>
      </c>
      <c r="C4">
        <f>output!E3</f>
        <v>0.11145288</v>
      </c>
    </row>
    <row r="5" spans="1:3" x14ac:dyDescent="0.25">
      <c r="A5">
        <v>1993</v>
      </c>
      <c r="B5">
        <f>'growth accounting'!C26/'growth accounting'!B26</f>
        <v>3.3157104608790631</v>
      </c>
      <c r="C5">
        <f>output!E4</f>
        <v>0.36892809999999998</v>
      </c>
    </row>
    <row r="6" spans="1:3" x14ac:dyDescent="0.25">
      <c r="A6">
        <v>1994</v>
      </c>
      <c r="B6">
        <f>'growth accounting'!C27/'growth accounting'!B27</f>
        <v>3.2851837441178726</v>
      </c>
      <c r="C6">
        <f>output!E5</f>
        <v>0.65344163</v>
      </c>
    </row>
    <row r="7" spans="1:3" x14ac:dyDescent="0.25">
      <c r="A7">
        <v>1995</v>
      </c>
      <c r="B7">
        <f>'growth accounting'!C28/'growth accounting'!B28</f>
        <v>3.232724024898991</v>
      </c>
      <c r="C7">
        <f>output!E6</f>
        <v>0.92634881999999996</v>
      </c>
    </row>
    <row r="8" spans="1:3" x14ac:dyDescent="0.25">
      <c r="A8">
        <v>1996</v>
      </c>
      <c r="B8">
        <f>'growth accounting'!C29/'growth accounting'!B29</f>
        <v>3.2444291828409932</v>
      </c>
      <c r="C8">
        <f>output!E7</f>
        <v>1.2067791999999999</v>
      </c>
    </row>
    <row r="9" spans="1:3" x14ac:dyDescent="0.25">
      <c r="A9">
        <v>1997</v>
      </c>
      <c r="B9">
        <f>'growth accounting'!C30/'growth accounting'!B30</f>
        <v>3.231278939685057</v>
      </c>
      <c r="C9">
        <f>output!E8</f>
        <v>1.4379348999999999</v>
      </c>
    </row>
    <row r="10" spans="1:3" x14ac:dyDescent="0.25">
      <c r="A10">
        <v>1998</v>
      </c>
      <c r="B10">
        <f>'growth accounting'!C31/'growth accounting'!B31</f>
        <v>3.2271893558799136</v>
      </c>
      <c r="C10">
        <f>output!E9</f>
        <v>1.5715052</v>
      </c>
    </row>
    <row r="11" spans="1:3" x14ac:dyDescent="0.25">
      <c r="A11">
        <v>1999</v>
      </c>
      <c r="B11">
        <f>'growth accounting'!C32/'growth accounting'!B32</f>
        <v>3.2272945583741466</v>
      </c>
      <c r="C11">
        <f>output!E10</f>
        <v>1.7932573000000001</v>
      </c>
    </row>
    <row r="12" spans="1:3" x14ac:dyDescent="0.25">
      <c r="A12">
        <v>2000</v>
      </c>
      <c r="B12">
        <f>'growth accounting'!C33/'growth accounting'!B33</f>
        <v>3.1654509138887073</v>
      </c>
      <c r="C12">
        <f>output!E11</f>
        <v>1.9319213</v>
      </c>
    </row>
    <row r="13" spans="1:3" x14ac:dyDescent="0.25">
      <c r="A13">
        <v>2001</v>
      </c>
      <c r="B13">
        <f>'growth accounting'!C34/'growth accounting'!B34</f>
        <v>3.1746827733389895</v>
      </c>
      <c r="C13">
        <f>output!E12</f>
        <v>2.1228937000000001</v>
      </c>
    </row>
    <row r="14" spans="1:3" x14ac:dyDescent="0.25">
      <c r="A14">
        <v>2002</v>
      </c>
      <c r="B14">
        <f>'growth accounting'!C35/'growth accounting'!B35</f>
        <v>3.2312539283854669</v>
      </c>
      <c r="C14">
        <f>output!E13</f>
        <v>2.3313746000000002</v>
      </c>
    </row>
    <row r="15" spans="1:3" x14ac:dyDescent="0.25">
      <c r="A15">
        <v>2003</v>
      </c>
      <c r="B15">
        <f>'growth accounting'!C36/'growth accounting'!B36</f>
        <v>3.2958066481794783</v>
      </c>
      <c r="C15">
        <f>output!E14</f>
        <v>2.5158993999999999</v>
      </c>
    </row>
    <row r="16" spans="1:3" x14ac:dyDescent="0.25">
      <c r="A16">
        <v>2004</v>
      </c>
      <c r="B16">
        <f>'growth accounting'!C37/'growth accounting'!B37</f>
        <v>3.306635356178278</v>
      </c>
      <c r="C16">
        <f>output!E15</f>
        <v>2.6882595</v>
      </c>
    </row>
    <row r="17" spans="1:3" x14ac:dyDescent="0.25">
      <c r="A17">
        <v>2005</v>
      </c>
      <c r="B17">
        <f>'growth accounting'!C38/'growth accounting'!B38</f>
        <v>3.3386388321278178</v>
      </c>
      <c r="C17">
        <f>output!E16</f>
        <v>2.7802524000000002</v>
      </c>
    </row>
    <row r="18" spans="1:3" x14ac:dyDescent="0.25">
      <c r="A18">
        <v>2006</v>
      </c>
      <c r="B18">
        <f>'growth accounting'!C39/'growth accounting'!B39</f>
        <v>3.3333539383436142</v>
      </c>
      <c r="C18">
        <f>output!E17</f>
        <v>2.8696069999999998</v>
      </c>
    </row>
    <row r="19" spans="1:3" x14ac:dyDescent="0.25">
      <c r="A19">
        <v>2007</v>
      </c>
      <c r="B19">
        <f>'growth accounting'!C40/'growth accounting'!B40</f>
        <v>3.3536679110541514</v>
      </c>
      <c r="C19">
        <f>output!E18</f>
        <v>2.9579642000000002</v>
      </c>
    </row>
    <row r="20" spans="1:3" x14ac:dyDescent="0.25">
      <c r="A20">
        <v>2008</v>
      </c>
      <c r="B20">
        <f>'growth accounting'!C41/'growth accounting'!B41</f>
        <v>3.4617787154796136</v>
      </c>
      <c r="C20">
        <f>output!E19</f>
        <v>3.1156033999999999</v>
      </c>
    </row>
    <row r="21" spans="1:3" x14ac:dyDescent="0.25">
      <c r="A21">
        <v>2009</v>
      </c>
      <c r="B21">
        <f>'growth accounting'!C42/'growth accounting'!B42</f>
        <v>3.7290774110992304</v>
      </c>
      <c r="C21">
        <f>output!E20</f>
        <v>3.3597622</v>
      </c>
    </row>
    <row r="22" spans="1:3" x14ac:dyDescent="0.25">
      <c r="A22">
        <v>2010</v>
      </c>
      <c r="B22">
        <f>'growth accounting'!C43/'growth accounting'!B43</f>
        <v>3.6937985704570027</v>
      </c>
      <c r="C22">
        <f>output!E21</f>
        <v>3.2973805</v>
      </c>
    </row>
    <row r="23" spans="1:3" x14ac:dyDescent="0.25">
      <c r="A23">
        <v>2011</v>
      </c>
      <c r="B23">
        <f>'growth accounting'!C44/'growth accounting'!B44</f>
        <v>3.7124395805174095</v>
      </c>
      <c r="C23">
        <f>output!E22</f>
        <v>3.3358403999999999</v>
      </c>
    </row>
    <row r="24" spans="1:3" x14ac:dyDescent="0.25">
      <c r="A24">
        <v>2012</v>
      </c>
      <c r="B24">
        <f>'growth accounting'!C45/'growth accounting'!B45</f>
        <v>3.859704193888442</v>
      </c>
      <c r="C24">
        <f>output!E23</f>
        <v>3.4615407</v>
      </c>
    </row>
    <row r="25" spans="1:3" x14ac:dyDescent="0.25">
      <c r="A25">
        <v>2013</v>
      </c>
      <c r="B25">
        <f>'growth accounting'!C46/'growth accounting'!B46</f>
        <v>3.9335434455213374</v>
      </c>
      <c r="C25">
        <f>output!E24</f>
        <v>3.4923867999999998</v>
      </c>
    </row>
    <row r="26" spans="1:3" x14ac:dyDescent="0.25">
      <c r="A26">
        <v>2014</v>
      </c>
      <c r="B26">
        <f>'growth accounting'!C47/'growth accounting'!B47</f>
        <v>3.9225759815259775</v>
      </c>
      <c r="C26">
        <f>output!E25</f>
        <v>3.5220959999999999</v>
      </c>
    </row>
    <row r="27" spans="1:3" x14ac:dyDescent="0.25">
      <c r="A27">
        <v>2015</v>
      </c>
      <c r="B27">
        <f>'growth accounting'!C48/'growth accounting'!B48</f>
        <v>3.8786407302784505</v>
      </c>
      <c r="C27">
        <f>output!E26</f>
        <v>3.5482852999999999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Q10" sqref="Q10"/>
    </sheetView>
  </sheetViews>
  <sheetFormatPr defaultRowHeight="15" x14ac:dyDescent="0.25"/>
  <cols>
    <col min="2" max="2" width="12" bestFit="1" customWidth="1"/>
  </cols>
  <sheetData>
    <row r="1" spans="1:3" x14ac:dyDescent="0.25">
      <c r="B1" t="s">
        <v>58</v>
      </c>
      <c r="C1" t="s">
        <v>59</v>
      </c>
    </row>
    <row r="2" spans="1:3" x14ac:dyDescent="0.25">
      <c r="A2">
        <v>1990</v>
      </c>
      <c r="B2">
        <f>'growth accounting'!D23*10^9/('growth accounting'!E23*1000*5200)</f>
        <v>0.19277033995919737</v>
      </c>
      <c r="C2">
        <f>output!C1</f>
        <v>0.54060812000000003</v>
      </c>
    </row>
    <row r="3" spans="1:3" x14ac:dyDescent="0.25">
      <c r="A3">
        <v>1991</v>
      </c>
      <c r="B3">
        <f>'growth accounting'!D24*10^9/('growth accounting'!E24*1000*5200)</f>
        <v>0.19207676138483157</v>
      </c>
      <c r="C3">
        <f>output!C2</f>
        <v>0.57882511000000003</v>
      </c>
    </row>
    <row r="4" spans="1:3" x14ac:dyDescent="0.25">
      <c r="A4">
        <v>1992</v>
      </c>
      <c r="B4">
        <f>'growth accounting'!D25*10^9/('growth accounting'!E25*1000*5200)</f>
        <v>0.19176003782758971</v>
      </c>
      <c r="C4">
        <f>output!C3</f>
        <v>0.60802986000000003</v>
      </c>
    </row>
    <row r="5" spans="1:3" x14ac:dyDescent="0.25">
      <c r="A5">
        <v>1993</v>
      </c>
      <c r="B5">
        <f>'growth accounting'!D26*10^9/('growth accounting'!E26*1000*5200)</f>
        <v>0.1918045006916046</v>
      </c>
      <c r="C5">
        <f>output!C4</f>
        <v>0.60015141000000005</v>
      </c>
    </row>
    <row r="6" spans="1:3" x14ac:dyDescent="0.25">
      <c r="A6">
        <v>1994</v>
      </c>
      <c r="B6">
        <f>'growth accounting'!D27*10^9/('growth accounting'!E27*1000*5200)</f>
        <v>0.19212212283325195</v>
      </c>
      <c r="C6">
        <f>output!C5</f>
        <v>0.58583622000000002</v>
      </c>
    </row>
    <row r="7" spans="1:3" x14ac:dyDescent="0.25">
      <c r="A7">
        <v>1995</v>
      </c>
      <c r="B7">
        <f>'growth accounting'!D28*10^9/('growth accounting'!E28*1000*5200)</f>
        <v>0.19382770432692312</v>
      </c>
      <c r="C7">
        <f>output!C6</f>
        <v>0.57256437999999998</v>
      </c>
    </row>
    <row r="8" spans="1:3" x14ac:dyDescent="0.25">
      <c r="A8">
        <v>1996</v>
      </c>
      <c r="B8">
        <f>'growth accounting'!D29*10^9/('growth accounting'!E29*1000*5200)</f>
        <v>0.1962355799278846</v>
      </c>
      <c r="C8">
        <f>output!C7</f>
        <v>0.55685688</v>
      </c>
    </row>
    <row r="9" spans="1:3" x14ac:dyDescent="0.25">
      <c r="A9">
        <v>1997</v>
      </c>
      <c r="B9">
        <f>'growth accounting'!D30*10^9/('growth accounting'!E30*1000*5200)</f>
        <v>0.196753125</v>
      </c>
      <c r="C9">
        <f>output!C8</f>
        <v>0.54619163000000004</v>
      </c>
    </row>
    <row r="10" spans="1:3" x14ac:dyDescent="0.25">
      <c r="A10">
        <v>1998</v>
      </c>
      <c r="B10">
        <f>'growth accounting'!D31*10^9/('growth accounting'!E31*1000*5200)</f>
        <v>0.18712971153846153</v>
      </c>
      <c r="C10">
        <f>output!C9</f>
        <v>0.54666581000000003</v>
      </c>
    </row>
    <row r="11" spans="1:3" x14ac:dyDescent="0.25">
      <c r="A11">
        <v>1999</v>
      </c>
      <c r="B11">
        <f>'growth accounting'!D32*10^9/('growth accounting'!E32*1000*5200)</f>
        <v>0.18942740384615381</v>
      </c>
      <c r="C11">
        <f>output!C10</f>
        <v>0.53742171000000005</v>
      </c>
    </row>
    <row r="12" spans="1:3" x14ac:dyDescent="0.25">
      <c r="A12">
        <v>2000</v>
      </c>
      <c r="B12">
        <f>'growth accounting'!D33*10^9/('growth accounting'!E33*1000*5200)</f>
        <v>0.19115134615384613</v>
      </c>
      <c r="C12">
        <f>output!C11</f>
        <v>0.53618184000000002</v>
      </c>
    </row>
    <row r="13" spans="1:3" x14ac:dyDescent="0.25">
      <c r="A13">
        <v>2001</v>
      </c>
      <c r="B13">
        <f>'growth accounting'!D34*10^9/('growth accounting'!E34*1000*5200)</f>
        <v>0.19369692307692304</v>
      </c>
      <c r="C13">
        <f>output!C12</f>
        <v>0.52988109000000005</v>
      </c>
    </row>
    <row r="14" spans="1:3" x14ac:dyDescent="0.25">
      <c r="A14">
        <v>2002</v>
      </c>
      <c r="B14">
        <f>'growth accounting'!D35*10^9/('growth accounting'!E35*1000*5200)</f>
        <v>0.19517278846153843</v>
      </c>
      <c r="C14">
        <f>output!C13</f>
        <v>0.52139632000000002</v>
      </c>
    </row>
    <row r="15" spans="1:3" x14ac:dyDescent="0.25">
      <c r="A15">
        <v>2003</v>
      </c>
      <c r="B15">
        <f>'growth accounting'!D36*10^9/('growth accounting'!E36*1000*5200)</f>
        <v>0.19591846153846151</v>
      </c>
      <c r="C15">
        <f>output!C14</f>
        <v>0.51413264999999997</v>
      </c>
    </row>
    <row r="16" spans="1:3" x14ac:dyDescent="0.25">
      <c r="A16">
        <v>2004</v>
      </c>
      <c r="B16">
        <f>'growth accounting'!D37*10^9/('growth accounting'!E37*1000*5200)</f>
        <v>0.2014824519230769</v>
      </c>
      <c r="C16">
        <f>output!C15</f>
        <v>0.50708253000000003</v>
      </c>
    </row>
    <row r="17" spans="1:3" x14ac:dyDescent="0.25">
      <c r="A17">
        <v>2005</v>
      </c>
      <c r="B17">
        <f>'growth accounting'!D38*10^9/('growth accounting'!E38*1000*5200)</f>
        <v>0.20062673076923082</v>
      </c>
      <c r="C17">
        <f>output!C16</f>
        <v>0.50557631999999997</v>
      </c>
    </row>
    <row r="18" spans="1:3" x14ac:dyDescent="0.25">
      <c r="A18">
        <v>2006</v>
      </c>
      <c r="B18">
        <f>'growth accounting'!D39*10^9/('growth accounting'!E39*1000*5200)</f>
        <v>0.20335235576923083</v>
      </c>
      <c r="C18">
        <f>output!C17</f>
        <v>0.50423808000000003</v>
      </c>
    </row>
    <row r="19" spans="1:3" x14ac:dyDescent="0.25">
      <c r="A19">
        <v>2007</v>
      </c>
      <c r="B19">
        <f>'growth accounting'!D40*10^9/('growth accounting'!E40*1000*5200)</f>
        <v>0.20478721153846158</v>
      </c>
      <c r="C19">
        <f>output!C18</f>
        <v>0.50296372</v>
      </c>
    </row>
    <row r="20" spans="1:3" x14ac:dyDescent="0.25">
      <c r="A20">
        <v>2008</v>
      </c>
      <c r="B20">
        <f>'growth accounting'!D41*10^9/('growth accounting'!E41*1000*5200)</f>
        <v>0.20380875000000001</v>
      </c>
      <c r="C20">
        <f>output!C19</f>
        <v>0.49661576000000002</v>
      </c>
    </row>
    <row r="21" spans="1:3" x14ac:dyDescent="0.25">
      <c r="A21">
        <v>2009</v>
      </c>
      <c r="B21">
        <f>'growth accounting'!D42*10^9/('growth accounting'!E42*1000*5200)</f>
        <v>0.19587230769230771</v>
      </c>
      <c r="C21">
        <f>output!C20</f>
        <v>0.48361659000000001</v>
      </c>
    </row>
    <row r="22" spans="1:3" x14ac:dyDescent="0.25">
      <c r="A22">
        <v>2010</v>
      </c>
      <c r="B22">
        <f>'growth accounting'!D43*10^9/('growth accounting'!E43*1000*5200)</f>
        <v>0.19393221153846152</v>
      </c>
      <c r="C22">
        <f>output!C21</f>
        <v>0.48940652000000001</v>
      </c>
    </row>
    <row r="23" spans="1:3" x14ac:dyDescent="0.25">
      <c r="A23">
        <v>2011</v>
      </c>
      <c r="B23">
        <f>'growth accounting'!D44*10^9/('growth accounting'!E44*1000*5200)</f>
        <v>0.19366615384615382</v>
      </c>
      <c r="C23">
        <f>output!C22</f>
        <v>0.48952129</v>
      </c>
    </row>
    <row r="24" spans="1:3" x14ac:dyDescent="0.25">
      <c r="A24">
        <v>2012</v>
      </c>
      <c r="B24">
        <f>'growth accounting'!D45*10^9/('growth accounting'!E45*1000*5200)</f>
        <v>0.18882259615384614</v>
      </c>
      <c r="C24">
        <f>output!C23</f>
        <v>0.48395885</v>
      </c>
    </row>
    <row r="25" spans="1:3" x14ac:dyDescent="0.25">
      <c r="A25">
        <v>2013</v>
      </c>
      <c r="B25">
        <f>'growth accounting'!D46*10^9/('growth accounting'!E46*1000*5200)</f>
        <v>0.18365961538461537</v>
      </c>
      <c r="C25">
        <f>output!C24</f>
        <v>0.48378106999999998</v>
      </c>
    </row>
    <row r="26" spans="1:3" x14ac:dyDescent="0.25">
      <c r="A26">
        <v>2014</v>
      </c>
      <c r="B26">
        <f>'growth accounting'!D47*10^9/('growth accounting'!E47*1000*5200)</f>
        <v>0.18391711538461536</v>
      </c>
      <c r="C26">
        <f>output!C25</f>
        <v>0.48371966</v>
      </c>
    </row>
    <row r="27" spans="1:3" x14ac:dyDescent="0.25">
      <c r="A27">
        <v>2015</v>
      </c>
      <c r="B27">
        <f>'growth accounting'!D48*10^9/('growth accounting'!E48*1000*5200)</f>
        <v>0.18646504807692305</v>
      </c>
      <c r="C27">
        <f>output!C26</f>
        <v>0.48394901000000001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5" workbookViewId="0">
      <selection activeCell="G2" sqref="G2:G48"/>
    </sheetView>
  </sheetViews>
  <sheetFormatPr defaultRowHeight="15" x14ac:dyDescent="0.25"/>
  <cols>
    <col min="3" max="3" width="19.5703125" bestFit="1" customWidth="1"/>
    <col min="4" max="4" width="19" bestFit="1" customWidth="1"/>
    <col min="5" max="5" width="10.7109375" bestFit="1" customWidth="1"/>
    <col min="6" max="6" width="12.5703125" bestFit="1" customWidth="1"/>
    <col min="7" max="7" width="22.28515625" bestFit="1" customWidth="1"/>
  </cols>
  <sheetData>
    <row r="1" spans="1:9" x14ac:dyDescent="0.25">
      <c r="A1" t="s">
        <v>29</v>
      </c>
      <c r="B1" t="s">
        <v>30</v>
      </c>
      <c r="C1" s="7" t="s">
        <v>31</v>
      </c>
      <c r="D1" t="s">
        <v>32</v>
      </c>
      <c r="E1" t="s">
        <v>33</v>
      </c>
      <c r="F1" t="s">
        <v>34</v>
      </c>
      <c r="G1" t="s">
        <v>5</v>
      </c>
      <c r="H1" t="s">
        <v>52</v>
      </c>
    </row>
    <row r="2" spans="1:9" x14ac:dyDescent="0.25">
      <c r="A2">
        <v>1970</v>
      </c>
      <c r="B2" s="8">
        <f t="shared" ref="B2:B26" si="0">AVERAGE(B3:B12)</f>
        <v>1856.5319797124328</v>
      </c>
      <c r="C2">
        <v>18669679.979182478</v>
      </c>
      <c r="D2" s="9">
        <f>B2*C2/1000000000</f>
        <v>34.660857932349209</v>
      </c>
      <c r="E2">
        <f>G2*B2/1000000000</f>
        <v>64.192996325170839</v>
      </c>
      <c r="F2" s="10">
        <f>E2-D2</f>
        <v>29.532138392821629</v>
      </c>
      <c r="G2">
        <v>34576833.055746235</v>
      </c>
      <c r="H2">
        <f>G2/1000</f>
        <v>34576.833055746232</v>
      </c>
    </row>
    <row r="3" spans="1:9" x14ac:dyDescent="0.25">
      <c r="A3">
        <v>1971</v>
      </c>
      <c r="B3" s="8">
        <f t="shared" si="0"/>
        <v>1856.5667087610177</v>
      </c>
      <c r="C3">
        <v>18712173.86691517</v>
      </c>
      <c r="D3" s="9">
        <f t="shared" ref="D3:D48" si="1">B3*C3/1000000000</f>
        <v>34.740399049862624</v>
      </c>
      <c r="E3">
        <f t="shared" ref="E3:E48" si="2">G3*B3/1000000000</f>
        <v>64.340873085195184</v>
      </c>
      <c r="F3" s="10">
        <f t="shared" ref="F3:F48" si="3">E3-D3</f>
        <v>29.60047403533256</v>
      </c>
      <c r="G3">
        <v>34655836.917453483</v>
      </c>
      <c r="H3">
        <f t="shared" ref="H3:H48" si="4">G3/1000</f>
        <v>34655.836917453482</v>
      </c>
    </row>
    <row r="4" spans="1:9" x14ac:dyDescent="0.25">
      <c r="A4">
        <v>1972</v>
      </c>
      <c r="B4" s="8">
        <f t="shared" si="0"/>
        <v>1856.5740574890963</v>
      </c>
      <c r="C4">
        <v>18771365.654885933</v>
      </c>
      <c r="D4" s="9">
        <f t="shared" si="1"/>
        <v>34.850430498503044</v>
      </c>
      <c r="E4">
        <f t="shared" si="2"/>
        <v>64.543786378970282</v>
      </c>
      <c r="F4" s="10">
        <f t="shared" si="3"/>
        <v>29.693355880467237</v>
      </c>
      <c r="G4">
        <v>34764994.22073248</v>
      </c>
      <c r="H4">
        <f t="shared" si="4"/>
        <v>34764.994220732478</v>
      </c>
    </row>
    <row r="5" spans="1:9" x14ac:dyDescent="0.25">
      <c r="A5">
        <v>1973</v>
      </c>
      <c r="B5" s="8">
        <f t="shared" si="0"/>
        <v>1856.5301799297467</v>
      </c>
      <c r="C5">
        <v>18857538.693452828</v>
      </c>
      <c r="D5" s="9">
        <f t="shared" si="1"/>
        <v>35.009589703588141</v>
      </c>
      <c r="E5">
        <f t="shared" si="2"/>
        <v>64.835029927509737</v>
      </c>
      <c r="F5" s="10">
        <f t="shared" si="3"/>
        <v>29.825440223921596</v>
      </c>
      <c r="G5">
        <v>34922691.065524817</v>
      </c>
      <c r="H5">
        <f t="shared" si="4"/>
        <v>34922.691065524814</v>
      </c>
    </row>
    <row r="6" spans="1:9" x14ac:dyDescent="0.25">
      <c r="A6">
        <v>1974</v>
      </c>
      <c r="B6" s="8">
        <f t="shared" si="0"/>
        <v>1856.4176350052451</v>
      </c>
      <c r="C6">
        <v>18956707.064388886</v>
      </c>
      <c r="D6" s="9">
        <f t="shared" si="1"/>
        <v>35.191565295960039</v>
      </c>
      <c r="E6">
        <f t="shared" si="2"/>
        <v>65.170177083849794</v>
      </c>
      <c r="F6" s="10">
        <f t="shared" si="3"/>
        <v>29.978611787889754</v>
      </c>
      <c r="G6">
        <v>35105342.599089064</v>
      </c>
      <c r="H6">
        <f t="shared" si="4"/>
        <v>35105.342599089061</v>
      </c>
    </row>
    <row r="7" spans="1:9" x14ac:dyDescent="0.25">
      <c r="A7">
        <v>1975</v>
      </c>
      <c r="B7" s="8">
        <f t="shared" si="0"/>
        <v>1856.3211711419776</v>
      </c>
      <c r="C7">
        <v>19069372.641076401</v>
      </c>
      <c r="D7" s="9">
        <f t="shared" si="1"/>
        <v>35.398880154025733</v>
      </c>
      <c r="E7">
        <f t="shared" si="2"/>
        <v>65.555687779241524</v>
      </c>
      <c r="F7" s="10">
        <f t="shared" si="3"/>
        <v>30.156807625215791</v>
      </c>
      <c r="G7">
        <v>35314841.417723402</v>
      </c>
      <c r="H7">
        <f t="shared" si="4"/>
        <v>35314.841417723401</v>
      </c>
    </row>
    <row r="8" spans="1:9" x14ac:dyDescent="0.25">
      <c r="A8">
        <v>1976</v>
      </c>
      <c r="B8" s="8">
        <f t="shared" si="0"/>
        <v>1856.3214392620703</v>
      </c>
      <c r="C8">
        <v>19158134.822974533</v>
      </c>
      <c r="D8" s="9">
        <f t="shared" si="1"/>
        <v>35.563656408160874</v>
      </c>
      <c r="E8">
        <f t="shared" si="2"/>
        <v>65.865322562542559</v>
      </c>
      <c r="F8" s="10">
        <f t="shared" si="3"/>
        <v>30.301666154381685</v>
      </c>
      <c r="G8">
        <v>35481636.514808297</v>
      </c>
      <c r="H8">
        <f t="shared" si="4"/>
        <v>35481.636514808299</v>
      </c>
    </row>
    <row r="9" spans="1:9" x14ac:dyDescent="0.25">
      <c r="A9">
        <v>1977</v>
      </c>
      <c r="B9" s="8">
        <f t="shared" si="0"/>
        <v>1856.3520621773368</v>
      </c>
      <c r="C9">
        <v>19262657.240698989</v>
      </c>
      <c r="D9" s="9">
        <f t="shared" si="1"/>
        <v>35.758273491786781</v>
      </c>
      <c r="E9">
        <f t="shared" si="2"/>
        <v>66.230797433146137</v>
      </c>
      <c r="F9" s="10">
        <f t="shared" si="3"/>
        <v>30.472523941359356</v>
      </c>
      <c r="G9">
        <v>35677929.193809964</v>
      </c>
      <c r="H9">
        <f t="shared" si="4"/>
        <v>35677.929193809963</v>
      </c>
    </row>
    <row r="10" spans="1:9" x14ac:dyDescent="0.25">
      <c r="A10">
        <v>1978</v>
      </c>
      <c r="B10" s="8">
        <f t="shared" si="0"/>
        <v>1856.5232210975787</v>
      </c>
      <c r="C10">
        <v>19389170.36525692</v>
      </c>
      <c r="D10" s="9">
        <f t="shared" si="1"/>
        <v>35.996445020916497</v>
      </c>
      <c r="E10">
        <f t="shared" si="2"/>
        <v>66.674561849312028</v>
      </c>
      <c r="F10" s="10">
        <f t="shared" si="3"/>
        <v>30.678116828395531</v>
      </c>
      <c r="G10">
        <v>35913669.751943074</v>
      </c>
      <c r="H10">
        <f t="shared" si="4"/>
        <v>35913.669751943075</v>
      </c>
    </row>
    <row r="11" spans="1:9" x14ac:dyDescent="0.25">
      <c r="A11">
        <v>1979</v>
      </c>
      <c r="B11" s="8">
        <f t="shared" si="0"/>
        <v>1856.7760530887076</v>
      </c>
      <c r="C11">
        <v>19541911.076128539</v>
      </c>
      <c r="D11" s="9">
        <f t="shared" si="1"/>
        <v>36.284952517744443</v>
      </c>
      <c r="E11">
        <f t="shared" si="2"/>
        <v>67.206173581286478</v>
      </c>
      <c r="F11" s="10">
        <f t="shared" si="3"/>
        <v>30.921221063542035</v>
      </c>
      <c r="G11">
        <v>36195088.508110836</v>
      </c>
      <c r="H11">
        <f t="shared" si="4"/>
        <v>36195.088508110835</v>
      </c>
    </row>
    <row r="12" spans="1:9" x14ac:dyDescent="0.25">
      <c r="A12">
        <v>1980</v>
      </c>
      <c r="B12" s="8">
        <f t="shared" si="0"/>
        <v>1856.9372691715525</v>
      </c>
      <c r="C12">
        <v>19718962.885984886</v>
      </c>
      <c r="D12" s="9">
        <f t="shared" si="1"/>
        <v>36.616877092395974</v>
      </c>
      <c r="E12">
        <f t="shared" si="2"/>
        <v>67.807971997491975</v>
      </c>
      <c r="F12" s="10">
        <f t="shared" si="3"/>
        <v>31.191094905096001</v>
      </c>
      <c r="G12">
        <v>36516027.290326066</v>
      </c>
      <c r="H12">
        <f t="shared" si="4"/>
        <v>36516.027290326063</v>
      </c>
    </row>
    <row r="13" spans="1:9" x14ac:dyDescent="0.25">
      <c r="A13">
        <v>1981</v>
      </c>
      <c r="B13" s="8">
        <f t="shared" si="0"/>
        <v>1856.9139992468658</v>
      </c>
      <c r="C13">
        <v>19914387.269940738</v>
      </c>
      <c r="D13" s="9">
        <f t="shared" si="1"/>
        <v>36.979304507976529</v>
      </c>
      <c r="E13">
        <f t="shared" si="2"/>
        <v>68.45303381586973</v>
      </c>
      <c r="F13" s="10">
        <f t="shared" si="3"/>
        <v>31.473729307893201</v>
      </c>
      <c r="G13">
        <v>36863868.678696573</v>
      </c>
      <c r="H13">
        <f t="shared" si="4"/>
        <v>36863.86867869657</v>
      </c>
      <c r="I13">
        <f>G13/G12</f>
        <v>1.0095257182717314</v>
      </c>
    </row>
    <row r="14" spans="1:9" x14ac:dyDescent="0.25">
      <c r="A14">
        <v>1982</v>
      </c>
      <c r="B14" s="8">
        <f t="shared" si="0"/>
        <v>1856.6475447698781</v>
      </c>
      <c r="C14">
        <v>20121017.984924782</v>
      </c>
      <c r="D14" s="9">
        <f t="shared" si="1"/>
        <v>37.357638639981154</v>
      </c>
      <c r="E14">
        <f t="shared" si="2"/>
        <v>69.165691496905168</v>
      </c>
      <c r="F14" s="10">
        <f t="shared" si="3"/>
        <v>31.808052856924014</v>
      </c>
      <c r="G14">
        <v>37253000.275546588</v>
      </c>
      <c r="H14">
        <f t="shared" si="4"/>
        <v>37253.00027554659</v>
      </c>
      <c r="I14">
        <f t="shared" ref="I14:I48" si="5">G14/G13</f>
        <v>1.0105559077437494</v>
      </c>
    </row>
    <row r="15" spans="1:9" x14ac:dyDescent="0.25">
      <c r="A15">
        <v>1983</v>
      </c>
      <c r="B15" s="8">
        <f t="shared" si="0"/>
        <v>1856.0914043362529</v>
      </c>
      <c r="C15">
        <v>20327436.26662723</v>
      </c>
      <c r="D15" s="9">
        <f t="shared" si="1"/>
        <v>37.729579726679809</v>
      </c>
      <c r="E15">
        <f t="shared" si="2"/>
        <v>69.885509671500401</v>
      </c>
      <c r="F15" s="10">
        <f t="shared" si="3"/>
        <v>32.155929944820592</v>
      </c>
      <c r="G15">
        <v>37651976.356461704</v>
      </c>
      <c r="H15">
        <f t="shared" si="4"/>
        <v>37651.976356461702</v>
      </c>
      <c r="I15">
        <f t="shared" si="5"/>
        <v>1.0107099046510091</v>
      </c>
    </row>
    <row r="16" spans="1:9" x14ac:dyDescent="0.25">
      <c r="A16">
        <v>1984</v>
      </c>
      <c r="B16" s="8">
        <f t="shared" si="0"/>
        <v>1855.2921857602298</v>
      </c>
      <c r="C16">
        <v>20519343.353241727</v>
      </c>
      <c r="D16" s="9">
        <f t="shared" si="1"/>
        <v>38.069377380200486</v>
      </c>
      <c r="E16">
        <f t="shared" si="2"/>
        <v>70.544435634145472</v>
      </c>
      <c r="F16" s="10">
        <f t="shared" si="3"/>
        <v>32.475058253944987</v>
      </c>
      <c r="G16">
        <v>38023356.199950248</v>
      </c>
      <c r="H16">
        <f t="shared" si="4"/>
        <v>38023.356199950249</v>
      </c>
      <c r="I16">
        <f t="shared" si="5"/>
        <v>1.0098634887043534</v>
      </c>
    </row>
    <row r="17" spans="1:10" x14ac:dyDescent="0.25">
      <c r="A17">
        <v>1985</v>
      </c>
      <c r="B17" s="8">
        <f t="shared" si="0"/>
        <v>1855.3565325093</v>
      </c>
      <c r="C17">
        <v>20689310.418948192</v>
      </c>
      <c r="D17" s="9">
        <f t="shared" si="1"/>
        <v>38.386047238908247</v>
      </c>
      <c r="E17">
        <f t="shared" si="2"/>
        <v>71.141190235605677</v>
      </c>
      <c r="F17" s="10">
        <f t="shared" si="3"/>
        <v>32.75514299669743</v>
      </c>
      <c r="G17">
        <v>38343676.263337858</v>
      </c>
      <c r="H17">
        <f t="shared" si="4"/>
        <v>38343.67626333786</v>
      </c>
      <c r="I17">
        <f t="shared" si="5"/>
        <v>1.0084242974687234</v>
      </c>
    </row>
    <row r="18" spans="1:10" x14ac:dyDescent="0.25">
      <c r="A18">
        <v>1986</v>
      </c>
      <c r="B18" s="8">
        <f t="shared" si="0"/>
        <v>1856.3241204630001</v>
      </c>
      <c r="C18">
        <v>20789858.743721846</v>
      </c>
      <c r="D18" s="9">
        <f t="shared" si="1"/>
        <v>38.592716246989468</v>
      </c>
      <c r="E18">
        <f t="shared" si="2"/>
        <v>71.506060884900947</v>
      </c>
      <c r="F18" s="10">
        <f t="shared" si="3"/>
        <v>32.913344637911479</v>
      </c>
      <c r="G18">
        <v>38520245.519982822</v>
      </c>
      <c r="H18">
        <f t="shared" si="4"/>
        <v>38520.245519982825</v>
      </c>
      <c r="I18">
        <f t="shared" si="5"/>
        <v>1.0046049120442264</v>
      </c>
    </row>
    <row r="19" spans="1:10" x14ac:dyDescent="0.25">
      <c r="A19">
        <v>1987</v>
      </c>
      <c r="B19" s="8">
        <f t="shared" si="0"/>
        <v>1856.6582913300001</v>
      </c>
      <c r="C19">
        <v>20875090.279067684</v>
      </c>
      <c r="D19" s="9">
        <f t="shared" si="1"/>
        <v>38.757909448893301</v>
      </c>
      <c r="E19">
        <f t="shared" si="2"/>
        <v>71.76280367478175</v>
      </c>
      <c r="F19" s="10">
        <f t="shared" si="3"/>
        <v>33.004894225888449</v>
      </c>
      <c r="G19">
        <v>38651594.647163175</v>
      </c>
      <c r="H19">
        <f t="shared" si="4"/>
        <v>38651.594647163176</v>
      </c>
      <c r="I19">
        <f t="shared" si="5"/>
        <v>1.0034098725334504</v>
      </c>
    </row>
    <row r="20" spans="1:10" x14ac:dyDescent="0.25">
      <c r="A20">
        <v>1988</v>
      </c>
      <c r="B20" s="8">
        <f t="shared" si="0"/>
        <v>1858.2348102999999</v>
      </c>
      <c r="C20">
        <v>20963312.786585476</v>
      </c>
      <c r="D20" s="9">
        <f t="shared" si="1"/>
        <v>38.954757559240228</v>
      </c>
      <c r="E20">
        <f t="shared" si="2"/>
        <v>72.02699183268254</v>
      </c>
      <c r="F20" s="10">
        <f t="shared" si="3"/>
        <v>33.072234273442312</v>
      </c>
      <c r="G20">
        <v>38760974.357731603</v>
      </c>
      <c r="H20">
        <f t="shared" si="4"/>
        <v>38760.974357731604</v>
      </c>
      <c r="I20">
        <f t="shared" si="5"/>
        <v>1.0028298886906715</v>
      </c>
    </row>
    <row r="21" spans="1:10" x14ac:dyDescent="0.25">
      <c r="A21">
        <v>1989</v>
      </c>
      <c r="B21" s="8">
        <f t="shared" si="0"/>
        <v>1859.3043729999997</v>
      </c>
      <c r="C21">
        <v>21057104.41979637</v>
      </c>
      <c r="D21" s="9">
        <f t="shared" si="1"/>
        <v>39.151566330445014</v>
      </c>
      <c r="E21">
        <f t="shared" si="2"/>
        <v>72.253923706006105</v>
      </c>
      <c r="F21" s="10">
        <f t="shared" si="3"/>
        <v>33.102357375561091</v>
      </c>
      <c r="G21">
        <v>38860729.181970313</v>
      </c>
      <c r="H21">
        <f t="shared" si="4"/>
        <v>38860.72918197031</v>
      </c>
      <c r="I21">
        <f t="shared" si="5"/>
        <v>1.0025735891806551</v>
      </c>
    </row>
    <row r="22" spans="1:10" x14ac:dyDescent="0.25">
      <c r="A22">
        <v>1990</v>
      </c>
      <c r="B22" s="8">
        <f t="shared" si="0"/>
        <v>1858.5494299999998</v>
      </c>
      <c r="C22">
        <v>21009245.153297801</v>
      </c>
      <c r="D22" s="9">
        <f t="shared" si="1"/>
        <v>39.046720604391886</v>
      </c>
      <c r="E22">
        <f t="shared" si="2"/>
        <v>72.396092136235936</v>
      </c>
      <c r="F22" s="10">
        <f t="shared" si="3"/>
        <v>33.349371531844049</v>
      </c>
      <c r="G22">
        <v>38953008.710796535</v>
      </c>
      <c r="H22">
        <f t="shared" si="4"/>
        <v>38953.008710796537</v>
      </c>
      <c r="I22">
        <f t="shared" si="5"/>
        <v>1.0023746216493805</v>
      </c>
    </row>
    <row r="23" spans="1:10" x14ac:dyDescent="0.25">
      <c r="A23">
        <v>1991</v>
      </c>
      <c r="B23" s="8">
        <f t="shared" si="0"/>
        <v>1856.6813000000002</v>
      </c>
      <c r="C23">
        <v>20968407.548352204</v>
      </c>
      <c r="D23" s="9">
        <f t="shared" si="1"/>
        <v>38.931650185804386</v>
      </c>
      <c r="E23">
        <f t="shared" si="2"/>
        <v>72.370572414117419</v>
      </c>
      <c r="F23" s="10">
        <f t="shared" si="3"/>
        <v>33.438922228313032</v>
      </c>
      <c r="G23">
        <v>38978457.107376158</v>
      </c>
      <c r="H23">
        <f t="shared" si="4"/>
        <v>38978.457107376162</v>
      </c>
      <c r="I23">
        <f t="shared" si="5"/>
        <v>1.0006533101658093</v>
      </c>
    </row>
    <row r="24" spans="1:10" x14ac:dyDescent="0.25">
      <c r="A24">
        <v>1992</v>
      </c>
      <c r="B24" s="8">
        <f t="shared" si="0"/>
        <v>1853.9830000000002</v>
      </c>
      <c r="C24">
        <v>20972258.642416261</v>
      </c>
      <c r="D24" s="9">
        <f t="shared" si="1"/>
        <v>38.882210994642833</v>
      </c>
      <c r="E24">
        <f t="shared" si="2"/>
        <v>72.292833957340378</v>
      </c>
      <c r="F24" s="10">
        <f t="shared" si="3"/>
        <v>33.410622962697545</v>
      </c>
      <c r="G24">
        <v>38993256.117958128</v>
      </c>
      <c r="H24">
        <f t="shared" si="4"/>
        <v>38993.256117958132</v>
      </c>
      <c r="I24">
        <f t="shared" si="5"/>
        <v>1.0003796715334627</v>
      </c>
    </row>
    <row r="25" spans="1:10" x14ac:dyDescent="0.25">
      <c r="A25">
        <v>1993</v>
      </c>
      <c r="B25" s="8">
        <f t="shared" si="0"/>
        <v>1850.53</v>
      </c>
      <c r="C25">
        <v>21015318.575014427</v>
      </c>
      <c r="D25" s="9">
        <f t="shared" si="1"/>
        <v>38.889477482621444</v>
      </c>
      <c r="E25">
        <f t="shared" si="2"/>
        <v>72.154945135863969</v>
      </c>
      <c r="F25" s="10">
        <f t="shared" si="3"/>
        <v>33.265467653242524</v>
      </c>
      <c r="G25">
        <v>38991502.507856652</v>
      </c>
      <c r="H25">
        <f t="shared" si="4"/>
        <v>38991.502507856654</v>
      </c>
      <c r="I25">
        <f t="shared" si="5"/>
        <v>0.99995502786183921</v>
      </c>
    </row>
    <row r="26" spans="1:10" x14ac:dyDescent="0.25">
      <c r="A26">
        <v>1994</v>
      </c>
      <c r="B26" s="8">
        <f t="shared" si="0"/>
        <v>1847.3</v>
      </c>
      <c r="C26">
        <v>21069401.401168939</v>
      </c>
      <c r="D26" s="9">
        <f t="shared" si="1"/>
        <v>38.921505208379379</v>
      </c>
      <c r="E26">
        <f t="shared" si="2"/>
        <v>71.969144007832398</v>
      </c>
      <c r="F26" s="10">
        <f t="shared" si="3"/>
        <v>33.047638799453019</v>
      </c>
      <c r="G26">
        <v>38959099.230137169</v>
      </c>
      <c r="H26">
        <f t="shared" si="4"/>
        <v>38959.099230137166</v>
      </c>
      <c r="I26">
        <f t="shared" si="5"/>
        <v>0.99916896565571045</v>
      </c>
    </row>
    <row r="27" spans="1:10" x14ac:dyDescent="0.25">
      <c r="A27">
        <v>1995</v>
      </c>
      <c r="B27">
        <v>1856</v>
      </c>
      <c r="C27">
        <v>21127482.228308767</v>
      </c>
      <c r="D27" s="9">
        <f t="shared" si="1"/>
        <v>39.212607015741071</v>
      </c>
      <c r="E27">
        <f t="shared" si="2"/>
        <v>72.207863157824519</v>
      </c>
      <c r="F27" s="10">
        <f t="shared" si="3"/>
        <v>32.995256142083448</v>
      </c>
      <c r="G27">
        <v>38905098.684172697</v>
      </c>
      <c r="H27">
        <f t="shared" si="4"/>
        <v>38905.098684172699</v>
      </c>
      <c r="I27">
        <f t="shared" si="5"/>
        <v>0.99861391697879143</v>
      </c>
    </row>
    <row r="28" spans="1:10" x14ac:dyDescent="0.25">
      <c r="A28">
        <v>1996</v>
      </c>
      <c r="B28">
        <v>1866</v>
      </c>
      <c r="C28">
        <v>21235384.708705768</v>
      </c>
      <c r="D28" s="9">
        <f t="shared" si="1"/>
        <v>39.625227866444959</v>
      </c>
      <c r="E28">
        <f t="shared" si="2"/>
        <v>72.460664984284392</v>
      </c>
      <c r="F28" s="10">
        <f t="shared" si="3"/>
        <v>32.835437117839433</v>
      </c>
      <c r="G28">
        <v>38832081.985147052</v>
      </c>
      <c r="H28">
        <f t="shared" si="4"/>
        <v>38832.081985147051</v>
      </c>
      <c r="I28">
        <f t="shared" si="5"/>
        <v>0.99812321002914328</v>
      </c>
    </row>
    <row r="29" spans="1:10" x14ac:dyDescent="0.25">
      <c r="A29">
        <v>1997</v>
      </c>
      <c r="B29">
        <v>1860</v>
      </c>
      <c r="C29">
        <v>21323967.638293765</v>
      </c>
      <c r="D29" s="9">
        <f t="shared" si="1"/>
        <v>39.6625798072264</v>
      </c>
      <c r="E29">
        <f t="shared" si="2"/>
        <v>72.105587650905846</v>
      </c>
      <c r="F29" s="10">
        <f t="shared" si="3"/>
        <v>32.443007843679446</v>
      </c>
      <c r="G29">
        <v>38766444.973605298</v>
      </c>
      <c r="H29">
        <f t="shared" si="4"/>
        <v>38766.444973605299</v>
      </c>
      <c r="I29">
        <f t="shared" si="5"/>
        <v>0.99830972206005175</v>
      </c>
    </row>
    <row r="30" spans="1:10" x14ac:dyDescent="0.25">
      <c r="A30">
        <v>1998</v>
      </c>
      <c r="B30">
        <v>1874</v>
      </c>
      <c r="C30">
        <v>20085839.677235469</v>
      </c>
      <c r="D30" s="9">
        <f t="shared" si="1"/>
        <v>37.640863555139269</v>
      </c>
      <c r="E30">
        <f t="shared" si="2"/>
        <v>72.49083014952194</v>
      </c>
      <c r="F30" s="10">
        <f t="shared" si="3"/>
        <v>34.849966594382671</v>
      </c>
      <c r="G30">
        <v>38682406.696649916</v>
      </c>
      <c r="H30">
        <f t="shared" si="4"/>
        <v>38682.406696649916</v>
      </c>
      <c r="I30">
        <f t="shared" si="5"/>
        <v>0.99783219026112402</v>
      </c>
    </row>
    <row r="31" spans="1:10" x14ac:dyDescent="0.25">
      <c r="A31">
        <v>1999</v>
      </c>
      <c r="B31">
        <v>1870</v>
      </c>
      <c r="C31">
        <v>20319033.865723904</v>
      </c>
      <c r="D31" s="9">
        <f t="shared" si="1"/>
        <v>37.9965933289037</v>
      </c>
      <c r="E31">
        <f t="shared" si="2"/>
        <v>72.134016761089143</v>
      </c>
      <c r="F31" s="10">
        <f t="shared" si="3"/>
        <v>34.137423432185443</v>
      </c>
      <c r="G31">
        <v>38574340.513951413</v>
      </c>
      <c r="H31">
        <f t="shared" si="4"/>
        <v>38574.340513951414</v>
      </c>
      <c r="I31">
        <f t="shared" si="5"/>
        <v>0.99720632215192906</v>
      </c>
    </row>
    <row r="32" spans="1:10" x14ac:dyDescent="0.25">
      <c r="A32">
        <v>2000</v>
      </c>
      <c r="B32">
        <v>1851</v>
      </c>
      <c r="C32">
        <v>20648252.712411631</v>
      </c>
      <c r="D32" s="9">
        <f t="shared" si="1"/>
        <v>38.219915770673929</v>
      </c>
      <c r="E32">
        <f t="shared" si="2"/>
        <v>71.173027505910497</v>
      </c>
      <c r="F32" s="10">
        <f t="shared" si="3"/>
        <v>32.953111735236568</v>
      </c>
      <c r="G32">
        <v>38451122.369481623</v>
      </c>
      <c r="H32">
        <f t="shared" si="4"/>
        <v>38451.122369481622</v>
      </c>
      <c r="I32">
        <f t="shared" si="5"/>
        <v>0.9968056966670571</v>
      </c>
      <c r="J32">
        <f>AVERAGE(I13:I48)</f>
        <v>1.0015464450853873</v>
      </c>
    </row>
    <row r="33" spans="1:9" x14ac:dyDescent="0.25">
      <c r="A33">
        <v>2001</v>
      </c>
      <c r="B33">
        <v>1838</v>
      </c>
      <c r="C33">
        <v>21019313.411763247</v>
      </c>
      <c r="D33" s="9">
        <f t="shared" si="1"/>
        <v>38.633498050820847</v>
      </c>
      <c r="E33">
        <f t="shared" si="2"/>
        <v>70.499084034344619</v>
      </c>
      <c r="F33" s="10">
        <f t="shared" si="3"/>
        <v>31.865585983523772</v>
      </c>
      <c r="G33">
        <v>38356411.335334398</v>
      </c>
      <c r="H33">
        <f t="shared" si="4"/>
        <v>38356.4113353344</v>
      </c>
      <c r="I33">
        <f t="shared" si="5"/>
        <v>0.99753684604477511</v>
      </c>
    </row>
    <row r="34" spans="1:9" x14ac:dyDescent="0.25">
      <c r="A34">
        <v>2002</v>
      </c>
      <c r="B34">
        <v>1827</v>
      </c>
      <c r="C34">
        <v>21259792.040310554</v>
      </c>
      <c r="D34" s="9">
        <f t="shared" si="1"/>
        <v>38.841640057647382</v>
      </c>
      <c r="E34">
        <f t="shared" si="2"/>
        <v>69.921944298195115</v>
      </c>
      <c r="F34" s="10">
        <f t="shared" si="3"/>
        <v>31.080304240547733</v>
      </c>
      <c r="G34">
        <v>38271452.817840785</v>
      </c>
      <c r="H34">
        <f t="shared" si="4"/>
        <v>38271.452817840785</v>
      </c>
      <c r="I34">
        <f t="shared" si="5"/>
        <v>0.99778502434049798</v>
      </c>
    </row>
    <row r="35" spans="1:9" x14ac:dyDescent="0.25">
      <c r="A35">
        <v>2003</v>
      </c>
      <c r="B35">
        <v>1816</v>
      </c>
      <c r="C35">
        <v>21480236.764367651</v>
      </c>
      <c r="D35" s="9">
        <f t="shared" si="1"/>
        <v>39.008109964091652</v>
      </c>
      <c r="E35">
        <f t="shared" si="2"/>
        <v>69.533172841518109</v>
      </c>
      <c r="F35" s="10">
        <f t="shared" si="3"/>
        <v>30.525062877426457</v>
      </c>
      <c r="G35">
        <v>38289192.093346976</v>
      </c>
      <c r="H35">
        <f t="shared" si="4"/>
        <v>38289.192093346974</v>
      </c>
      <c r="I35">
        <f t="shared" si="5"/>
        <v>1.0004635119442846</v>
      </c>
    </row>
    <row r="36" spans="1:9" x14ac:dyDescent="0.25">
      <c r="A36">
        <v>2004</v>
      </c>
      <c r="B36">
        <v>1815</v>
      </c>
      <c r="C36">
        <v>22165092.10540944</v>
      </c>
      <c r="D36" s="9">
        <f t="shared" si="1"/>
        <v>40.229642171318133</v>
      </c>
      <c r="E36">
        <f t="shared" si="2"/>
        <v>69.691887693924883</v>
      </c>
      <c r="F36" s="10">
        <f t="shared" si="3"/>
        <v>29.46224552260675</v>
      </c>
      <c r="G36">
        <v>38397734.266625278</v>
      </c>
      <c r="H36">
        <f t="shared" si="4"/>
        <v>38397.734266625281</v>
      </c>
      <c r="I36">
        <f t="shared" si="5"/>
        <v>1.0028347992565025</v>
      </c>
    </row>
    <row r="37" spans="1:9" x14ac:dyDescent="0.25">
      <c r="A37">
        <v>2005</v>
      </c>
      <c r="B37">
        <v>1812</v>
      </c>
      <c r="C37">
        <v>22150091.301796876</v>
      </c>
      <c r="D37" s="9">
        <f t="shared" si="1"/>
        <v>40.135965438855941</v>
      </c>
      <c r="E37">
        <f t="shared" si="2"/>
        <v>69.710751956328153</v>
      </c>
      <c r="F37" s="10">
        <f t="shared" si="3"/>
        <v>29.574786517472212</v>
      </c>
      <c r="G37">
        <v>38471717.415192135</v>
      </c>
      <c r="H37">
        <f t="shared" si="4"/>
        <v>38471.717415192135</v>
      </c>
      <c r="I37">
        <f t="shared" si="5"/>
        <v>1.0019267581793534</v>
      </c>
    </row>
    <row r="38" spans="1:9" x14ac:dyDescent="0.25">
      <c r="A38">
        <v>2006</v>
      </c>
      <c r="B38">
        <v>1813</v>
      </c>
      <c r="C38">
        <v>22431785.732111093</v>
      </c>
      <c r="D38" s="9">
        <f t="shared" si="1"/>
        <v>40.668827532317415</v>
      </c>
      <c r="E38">
        <f t="shared" si="2"/>
        <v>69.72795119128574</v>
      </c>
      <c r="F38" s="10">
        <f t="shared" si="3"/>
        <v>29.059123658968325</v>
      </c>
      <c r="G38">
        <v>38459984.109920427</v>
      </c>
      <c r="H38">
        <f t="shared" si="4"/>
        <v>38459.984109920428</v>
      </c>
      <c r="I38">
        <f t="shared" si="5"/>
        <v>0.99969501477812706</v>
      </c>
    </row>
    <row r="39" spans="1:9" x14ac:dyDescent="0.25">
      <c r="A39">
        <v>2007</v>
      </c>
      <c r="B39">
        <v>1818</v>
      </c>
      <c r="C39">
        <v>22587380.114880186</v>
      </c>
      <c r="D39" s="9">
        <f t="shared" si="1"/>
        <v>41.063857048852178</v>
      </c>
      <c r="E39">
        <f t="shared" si="2"/>
        <v>70.104749549897008</v>
      </c>
      <c r="F39" s="10">
        <f t="shared" si="3"/>
        <v>29.04089250104483</v>
      </c>
      <c r="G39">
        <v>38561468.399283282</v>
      </c>
      <c r="H39">
        <f t="shared" si="4"/>
        <v>38561.46839928328</v>
      </c>
      <c r="I39">
        <f t="shared" si="5"/>
        <v>1.0026386981615178</v>
      </c>
    </row>
    <row r="40" spans="1:9" x14ac:dyDescent="0.25">
      <c r="A40">
        <v>2008</v>
      </c>
      <c r="B40">
        <v>1807</v>
      </c>
      <c r="C40">
        <v>22721047.113176383</v>
      </c>
      <c r="D40" s="9">
        <f t="shared" si="1"/>
        <v>41.056932133509726</v>
      </c>
      <c r="E40">
        <f t="shared" si="2"/>
        <v>70.003294345285127</v>
      </c>
      <c r="F40" s="10">
        <f t="shared" si="3"/>
        <v>28.946362211775401</v>
      </c>
      <c r="G40">
        <v>38740063.279073119</v>
      </c>
      <c r="H40">
        <f t="shared" si="4"/>
        <v>38740.063279073118</v>
      </c>
      <c r="I40">
        <f t="shared" si="5"/>
        <v>1.0046314335839233</v>
      </c>
    </row>
    <row r="41" spans="1:9" x14ac:dyDescent="0.25">
      <c r="A41">
        <v>2009</v>
      </c>
      <c r="B41">
        <v>1776</v>
      </c>
      <c r="C41">
        <v>22266230.373612404</v>
      </c>
      <c r="D41" s="9">
        <f t="shared" si="1"/>
        <v>39.544825143535633</v>
      </c>
      <c r="E41">
        <f t="shared" si="2"/>
        <v>68.953487608606153</v>
      </c>
      <c r="F41" s="10">
        <f t="shared" si="3"/>
        <v>29.40866246507052</v>
      </c>
      <c r="G41">
        <v>38825161.941782743</v>
      </c>
      <c r="H41">
        <f t="shared" si="4"/>
        <v>38825.161941782746</v>
      </c>
      <c r="I41">
        <f t="shared" si="5"/>
        <v>1.002196657813814</v>
      </c>
    </row>
    <row r="42" spans="1:9" x14ac:dyDescent="0.25">
      <c r="A42">
        <v>2010</v>
      </c>
      <c r="B42">
        <v>1777</v>
      </c>
      <c r="C42">
        <v>22031160.303623009</v>
      </c>
      <c r="D42" s="9">
        <f t="shared" si="1"/>
        <v>39.149371859538086</v>
      </c>
      <c r="E42">
        <f t="shared" si="2"/>
        <v>68.985677285529661</v>
      </c>
      <c r="F42" s="10">
        <f t="shared" si="3"/>
        <v>29.836305425991576</v>
      </c>
      <c r="G42">
        <v>38821427.847793847</v>
      </c>
      <c r="H42">
        <f t="shared" si="4"/>
        <v>38821.42784779385</v>
      </c>
      <c r="I42">
        <f t="shared" si="5"/>
        <v>0.99990382283544643</v>
      </c>
    </row>
    <row r="43" spans="1:9" x14ac:dyDescent="0.25">
      <c r="A43">
        <v>2011</v>
      </c>
      <c r="B43">
        <v>1773</v>
      </c>
      <c r="C43">
        <v>21990516.540376276</v>
      </c>
      <c r="D43" s="9">
        <f t="shared" si="1"/>
        <v>38.989185826087137</v>
      </c>
      <c r="E43">
        <f t="shared" si="2"/>
        <v>68.642932792406938</v>
      </c>
      <c r="F43" s="10">
        <f t="shared" si="3"/>
        <v>29.653746966319801</v>
      </c>
      <c r="G43">
        <v>38715698.134465277</v>
      </c>
      <c r="H43">
        <f t="shared" si="4"/>
        <v>38715.698134465274</v>
      </c>
      <c r="I43">
        <f t="shared" si="5"/>
        <v>0.99727651147342899</v>
      </c>
    </row>
    <row r="44" spans="1:9" x14ac:dyDescent="0.25">
      <c r="A44">
        <v>2012</v>
      </c>
      <c r="B44">
        <v>1734</v>
      </c>
      <c r="C44">
        <v>21874634.749247279</v>
      </c>
      <c r="D44" s="9">
        <f t="shared" si="1"/>
        <v>37.930616655194775</v>
      </c>
      <c r="E44">
        <f t="shared" si="2"/>
        <v>66.985636477165173</v>
      </c>
      <c r="F44" s="10">
        <f t="shared" si="3"/>
        <v>29.055019821970397</v>
      </c>
      <c r="G44">
        <v>38630701.543924555</v>
      </c>
      <c r="H44">
        <f t="shared" si="4"/>
        <v>38630.701543924559</v>
      </c>
      <c r="I44">
        <f t="shared" si="5"/>
        <v>0.99780459620680184</v>
      </c>
    </row>
    <row r="45" spans="1:9" x14ac:dyDescent="0.25">
      <c r="A45">
        <v>2013</v>
      </c>
      <c r="B45">
        <v>1720</v>
      </c>
      <c r="C45">
        <v>21587056.650808282</v>
      </c>
      <c r="D45" s="9">
        <f t="shared" si="1"/>
        <v>37.12973743939024</v>
      </c>
      <c r="E45">
        <f t="shared" si="2"/>
        <v>66.87030605923502</v>
      </c>
      <c r="F45" s="10">
        <f t="shared" si="3"/>
        <v>29.74056861984478</v>
      </c>
      <c r="G45">
        <v>38878084.918159895</v>
      </c>
      <c r="H45">
        <f t="shared" si="4"/>
        <v>38878.084918159897</v>
      </c>
      <c r="I45">
        <f t="shared" si="5"/>
        <v>1.0064038022699135</v>
      </c>
    </row>
    <row r="46" spans="1:9" x14ac:dyDescent="0.25">
      <c r="A46">
        <v>2014</v>
      </c>
      <c r="B46">
        <v>1717</v>
      </c>
      <c r="C46">
        <v>21742863.095765676</v>
      </c>
      <c r="D46" s="9">
        <f t="shared" si="1"/>
        <v>37.332495935429662</v>
      </c>
      <c r="E46">
        <f t="shared" si="2"/>
        <v>67.024229686588271</v>
      </c>
      <c r="F46" s="10">
        <f t="shared" si="3"/>
        <v>29.691733751158608</v>
      </c>
      <c r="G46">
        <v>39035660.854157411</v>
      </c>
      <c r="H46">
        <f t="shared" si="4"/>
        <v>39035.66085415741</v>
      </c>
      <c r="I46">
        <f t="shared" si="5"/>
        <v>1.0040530786516162</v>
      </c>
    </row>
    <row r="47" spans="1:9" x14ac:dyDescent="0.25">
      <c r="A47">
        <v>2015</v>
      </c>
      <c r="B47">
        <v>1723</v>
      </c>
      <c r="C47">
        <v>21842110.967932619</v>
      </c>
      <c r="D47" s="9">
        <f t="shared" si="1"/>
        <v>37.633957197747904</v>
      </c>
      <c r="E47">
        <f t="shared" si="2"/>
        <v>66.875090533536934</v>
      </c>
      <c r="F47" s="10">
        <f t="shared" si="3"/>
        <v>29.24113333578903</v>
      </c>
      <c r="G47">
        <v>38813169.201124161</v>
      </c>
      <c r="H47">
        <f t="shared" si="4"/>
        <v>38813.169201124161</v>
      </c>
      <c r="I47">
        <f t="shared" si="5"/>
        <v>0.99430029751860716</v>
      </c>
    </row>
    <row r="48" spans="1:9" x14ac:dyDescent="0.25">
      <c r="A48">
        <v>2016</v>
      </c>
      <c r="B48">
        <v>1730</v>
      </c>
      <c r="C48">
        <v>22093903.085283455</v>
      </c>
      <c r="D48" s="9">
        <f t="shared" si="1"/>
        <v>38.222452337540375</v>
      </c>
      <c r="E48">
        <f t="shared" si="2"/>
        <v>66.764108886533421</v>
      </c>
      <c r="F48" s="10">
        <f t="shared" si="3"/>
        <v>28.541656548993046</v>
      </c>
      <c r="G48">
        <v>38591970.454643592</v>
      </c>
      <c r="H48">
        <f t="shared" si="4"/>
        <v>38591.97045464359</v>
      </c>
      <c r="I48">
        <f t="shared" si="5"/>
        <v>0.99430093571245493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workbookViewId="0">
      <selection activeCell="W1" sqref="W1"/>
    </sheetView>
  </sheetViews>
  <sheetFormatPr defaultRowHeight="15" x14ac:dyDescent="0.25"/>
  <cols>
    <col min="6" max="6" width="11.140625" bestFit="1" customWidth="1"/>
    <col min="8" max="8" width="13.28515625" bestFit="1" customWidth="1"/>
    <col min="9" max="9" width="17.28515625" bestFit="1" customWidth="1"/>
    <col min="10" max="10" width="12.5703125" bestFit="1" customWidth="1"/>
  </cols>
  <sheetData>
    <row r="1" spans="1:23" x14ac:dyDescent="0.25">
      <c r="B1" t="s">
        <v>2</v>
      </c>
      <c r="C1" t="s">
        <v>0</v>
      </c>
      <c r="D1" t="s">
        <v>26</v>
      </c>
      <c r="E1">
        <v>0.32</v>
      </c>
      <c r="F1" t="s">
        <v>27</v>
      </c>
      <c r="G1" s="6" t="s">
        <v>28</v>
      </c>
      <c r="H1" t="s">
        <v>35</v>
      </c>
      <c r="I1" t="s">
        <v>33</v>
      </c>
      <c r="J1" t="s">
        <v>34</v>
      </c>
      <c r="K1" t="s">
        <v>36</v>
      </c>
      <c r="L1" t="s">
        <v>37</v>
      </c>
      <c r="M1" t="s">
        <v>38</v>
      </c>
      <c r="N1">
        <f>AVERAGE(M2:M48)</f>
        <v>0.51636023542467413</v>
      </c>
      <c r="O1" s="4" t="s">
        <v>39</v>
      </c>
      <c r="P1" s="3" t="s">
        <v>40</v>
      </c>
      <c r="Q1">
        <f>AVERAGE(P3:P48)</f>
        <v>0.96707275867451314</v>
      </c>
      <c r="S1" t="s">
        <v>41</v>
      </c>
      <c r="U1" t="s">
        <v>53</v>
      </c>
      <c r="V1">
        <f>AVERAGE(P22:P47)</f>
        <v>0.96087275728590216</v>
      </c>
      <c r="W1">
        <f>AVERAGE(P12:P48)</f>
        <v>0.96416714095999079</v>
      </c>
    </row>
    <row r="2" spans="1:23" x14ac:dyDescent="0.25">
      <c r="A2">
        <v>1970</v>
      </c>
      <c r="B2">
        <v>717.38175390000004</v>
      </c>
      <c r="C2">
        <v>36.4832666</v>
      </c>
      <c r="F2">
        <f>'Capital stock'!F2</f>
        <v>184.43065438395274</v>
      </c>
      <c r="G2" s="6">
        <v>424.03069736202099</v>
      </c>
      <c r="H2">
        <v>34.660857932349209</v>
      </c>
      <c r="I2">
        <v>64.192996325170839</v>
      </c>
      <c r="J2">
        <v>29.532138392821629</v>
      </c>
      <c r="K2">
        <f>'Capital stock'!L2</f>
        <v>2196.5025988761299</v>
      </c>
      <c r="L2">
        <f>(1-$E$1)*B2/H2</f>
        <v>14.074077266180844</v>
      </c>
      <c r="M2">
        <f t="shared" ref="M2:M48" si="0">G2/(G2+L2*J2)</f>
        <v>0.50499786632203492</v>
      </c>
      <c r="O2">
        <f>$E$1*B2/K2-'Capital stock'!$K$2</f>
        <v>5.9753991108277241E-2</v>
      </c>
      <c r="S2">
        <v>0.32</v>
      </c>
      <c r="U2" t="s">
        <v>38</v>
      </c>
      <c r="V2">
        <f>AVERAGE(M22:M47)</f>
        <v>0.52334012413659692</v>
      </c>
      <c r="W2">
        <f>AVERAGE(M12:M48)</f>
        <v>0.51928709297391429</v>
      </c>
    </row>
    <row r="3" spans="1:23" x14ac:dyDescent="0.25">
      <c r="A3">
        <v>1971</v>
      </c>
      <c r="B3">
        <v>730.42452890000004</v>
      </c>
      <c r="C3">
        <v>39.813264600000004</v>
      </c>
      <c r="F3">
        <f>'Capital stock'!F3</f>
        <v>172.10156332361612</v>
      </c>
      <c r="G3" s="6">
        <v>433.06906926768568</v>
      </c>
      <c r="H3">
        <v>34.740399049862624</v>
      </c>
      <c r="I3">
        <v>64.340873085195184</v>
      </c>
      <c r="J3">
        <v>29.60047403533256</v>
      </c>
      <c r="K3">
        <f>'Capital stock'!L3</f>
        <v>2282.6208887746343</v>
      </c>
      <c r="L3">
        <f>(1-$E$1)*B3/H3</f>
        <v>14.297149521486686</v>
      </c>
      <c r="M3">
        <f t="shared" si="0"/>
        <v>0.50576141235286731</v>
      </c>
      <c r="O3">
        <f>$E$1*B3/K3-'Capital stock'!$K$2</f>
        <v>5.7639423162872502E-2</v>
      </c>
      <c r="P3">
        <f t="shared" ref="P3:P48" si="1">G3/G2/(1+O3)</f>
        <v>0.96565554316863633</v>
      </c>
      <c r="S3">
        <v>0.32</v>
      </c>
      <c r="U3" t="s">
        <v>54</v>
      </c>
      <c r="V3">
        <f>'Capital stock'!K2</f>
        <v>4.475859238033715E-2</v>
      </c>
      <c r="W3">
        <v>4.475859238033715E-2</v>
      </c>
    </row>
    <row r="4" spans="1:23" x14ac:dyDescent="0.25">
      <c r="A4">
        <v>1972</v>
      </c>
      <c r="B4">
        <v>757.38074199999994</v>
      </c>
      <c r="C4">
        <v>43.608003400000001</v>
      </c>
      <c r="F4">
        <f>'Capital stock'!F4</f>
        <v>171.72270176312335</v>
      </c>
      <c r="G4" s="6">
        <v>451.04135487247453</v>
      </c>
      <c r="H4">
        <v>34.850430498503044</v>
      </c>
      <c r="I4">
        <v>64.543786378970282</v>
      </c>
      <c r="J4">
        <v>29.693355880467237</v>
      </c>
      <c r="K4">
        <f>'Capital stock'!L4</f>
        <v>2352.5555541787435</v>
      </c>
      <c r="L4">
        <f>(1-$E$1)*B4/H4</f>
        <v>14.77797826865071</v>
      </c>
      <c r="M4">
        <f t="shared" si="0"/>
        <v>0.50687396696484932</v>
      </c>
      <c r="O4">
        <f>$E$1*B4/K4-'Capital stock'!$K$2</f>
        <v>5.8262072534250336E-2</v>
      </c>
      <c r="P4">
        <f t="shared" si="1"/>
        <v>0.98416057848530802</v>
      </c>
      <c r="S4">
        <v>0.32</v>
      </c>
      <c r="U4" t="s">
        <v>41</v>
      </c>
      <c r="V4">
        <v>0.32</v>
      </c>
      <c r="W4">
        <v>0.32</v>
      </c>
    </row>
    <row r="5" spans="1:23" x14ac:dyDescent="0.25">
      <c r="A5">
        <v>1973</v>
      </c>
      <c r="B5">
        <v>811.35065079999993</v>
      </c>
      <c r="C5">
        <v>52.666359200000002</v>
      </c>
      <c r="F5">
        <f>'Capital stock'!F5</f>
        <v>211.41943436335029</v>
      </c>
      <c r="G5" s="6">
        <v>483.56322582461968</v>
      </c>
      <c r="H5">
        <v>35.009589703588141</v>
      </c>
      <c r="I5">
        <v>64.835029927509737</v>
      </c>
      <c r="J5">
        <v>29.825440223921596</v>
      </c>
      <c r="K5">
        <f>'Capital stock'!L5</f>
        <v>2418.9811808402824</v>
      </c>
      <c r="L5">
        <f t="shared" ref="L5:L48" si="2">(1-$E$1)*B5/H5</f>
        <v>15.759066222003002</v>
      </c>
      <c r="M5">
        <f t="shared" si="0"/>
        <v>0.50710065069493793</v>
      </c>
      <c r="O5">
        <f>$E$1*B5/K5-'Capital stock'!$K$2</f>
        <v>6.2572630496647547E-2</v>
      </c>
      <c r="P5">
        <f t="shared" si="1"/>
        <v>1.0089700564423199</v>
      </c>
      <c r="S5">
        <v>0.32</v>
      </c>
      <c r="U5" t="s">
        <v>55</v>
      </c>
      <c r="V5">
        <v>1.0086190593939766</v>
      </c>
      <c r="W5">
        <v>1.0086190593939766</v>
      </c>
    </row>
    <row r="6" spans="1:23" x14ac:dyDescent="0.25">
      <c r="A6">
        <v>1974</v>
      </c>
      <c r="B6">
        <v>855.97608170000001</v>
      </c>
      <c r="C6">
        <v>66.812596200000002</v>
      </c>
      <c r="F6">
        <f>'Capital stock'!F6</f>
        <v>251.92020300666385</v>
      </c>
      <c r="G6" s="6">
        <v>504.95495121867992</v>
      </c>
      <c r="H6">
        <v>35.191565295960039</v>
      </c>
      <c r="I6">
        <v>65.170177083849794</v>
      </c>
      <c r="J6">
        <v>29.978611787889754</v>
      </c>
      <c r="K6">
        <f>'Capital stock'!L6</f>
        <v>2522.130422554696</v>
      </c>
      <c r="L6">
        <f t="shared" si="2"/>
        <v>16.539864898331771</v>
      </c>
      <c r="M6">
        <f t="shared" si="0"/>
        <v>0.50455275202283989</v>
      </c>
      <c r="O6">
        <f>$E$1*B6/K6-'Capital stock'!$K$2</f>
        <v>6.3844968995585255E-2</v>
      </c>
      <c r="P6">
        <f t="shared" si="1"/>
        <v>0.9815694310952684</v>
      </c>
      <c r="S6">
        <v>0.32</v>
      </c>
      <c r="U6" t="s">
        <v>56</v>
      </c>
      <c r="V6">
        <v>1</v>
      </c>
      <c r="W6">
        <v>1.0015464450853873</v>
      </c>
    </row>
    <row r="7" spans="1:23" x14ac:dyDescent="0.25">
      <c r="A7">
        <v>1975</v>
      </c>
      <c r="B7">
        <v>838.08478700000001</v>
      </c>
      <c r="C7">
        <v>76.525778900000006</v>
      </c>
      <c r="F7">
        <f>'Capital stock'!F7</f>
        <v>196.99706374737505</v>
      </c>
      <c r="G7" s="6">
        <v>507.60701200363576</v>
      </c>
      <c r="H7">
        <v>35.398880154025733</v>
      </c>
      <c r="I7">
        <v>65.555687779241524</v>
      </c>
      <c r="J7">
        <v>30.156807625215791</v>
      </c>
      <c r="K7">
        <f>'Capital stock'!L7</f>
        <v>2661.1636180481869</v>
      </c>
      <c r="L7">
        <f t="shared" si="2"/>
        <v>16.09931310482963</v>
      </c>
      <c r="M7">
        <f t="shared" si="0"/>
        <v>0.5111282253566195</v>
      </c>
      <c r="O7">
        <f>$E$1*B7/K7-'Capital stock'!$K$2</f>
        <v>5.6019552195643529E-2</v>
      </c>
      <c r="P7">
        <f t="shared" si="1"/>
        <v>0.95192562669753999</v>
      </c>
      <c r="S7">
        <v>0.32</v>
      </c>
      <c r="U7" t="s">
        <v>57</v>
      </c>
      <c r="V7">
        <f>K22</f>
        <v>4138.3122142117827</v>
      </c>
      <c r="W7">
        <v>3147.0178856373618</v>
      </c>
    </row>
    <row r="8" spans="1:23" x14ac:dyDescent="0.25">
      <c r="A8">
        <v>1976</v>
      </c>
      <c r="B8">
        <v>897.80155600000001</v>
      </c>
      <c r="C8">
        <v>96.287295700000001</v>
      </c>
      <c r="F8">
        <f>'Capital stock'!F8</f>
        <v>236.06591842427784</v>
      </c>
      <c r="G8" s="6">
        <v>534.58954545183747</v>
      </c>
      <c r="H8">
        <v>35.563656408160874</v>
      </c>
      <c r="I8">
        <v>65.865322562542559</v>
      </c>
      <c r="J8">
        <v>30.301666154381685</v>
      </c>
      <c r="K8">
        <f>'Capital stock'!L8</f>
        <v>2739.0507441579598</v>
      </c>
      <c r="L8">
        <f t="shared" si="2"/>
        <v>17.166543593642018</v>
      </c>
      <c r="M8">
        <f t="shared" si="0"/>
        <v>0.50683312415573611</v>
      </c>
      <c r="O8">
        <f>$E$1*B8/K8-'Capital stock'!$K$2</f>
        <v>6.0130482249903361E-2</v>
      </c>
      <c r="P8">
        <f t="shared" si="1"/>
        <v>0.99342143502233859</v>
      </c>
      <c r="S8">
        <v>0.32</v>
      </c>
    </row>
    <row r="9" spans="1:23" x14ac:dyDescent="0.25">
      <c r="A9">
        <v>1977</v>
      </c>
      <c r="B9">
        <v>920.78977199999997</v>
      </c>
      <c r="C9">
        <v>116.99943039999999</v>
      </c>
      <c r="F9">
        <f>'Capital stock'!F9</f>
        <v>222.48670404049693</v>
      </c>
      <c r="G9" s="6">
        <v>545.59326626598113</v>
      </c>
      <c r="H9">
        <v>35.758273491786781</v>
      </c>
      <c r="I9">
        <v>66.230797433146137</v>
      </c>
      <c r="J9">
        <v>30.472523941359356</v>
      </c>
      <c r="K9">
        <f>'Capital stock'!L9</f>
        <v>2852.5206068154121</v>
      </c>
      <c r="L9">
        <f t="shared" si="2"/>
        <v>17.510270598042592</v>
      </c>
      <c r="M9">
        <f t="shared" si="0"/>
        <v>0.50556495551024483</v>
      </c>
      <c r="O9">
        <f>$E$1*B9/K9-'Capital stock'!$K$2</f>
        <v>5.8536972368957968E-2</v>
      </c>
      <c r="P9">
        <f t="shared" si="1"/>
        <v>0.96414534480276093</v>
      </c>
      <c r="S9">
        <v>0.32</v>
      </c>
    </row>
    <row r="10" spans="1:23" x14ac:dyDescent="0.25">
      <c r="A10">
        <v>1978</v>
      </c>
      <c r="B10">
        <v>950.62464790000001</v>
      </c>
      <c r="C10">
        <v>137.63456200000002</v>
      </c>
      <c r="F10">
        <f>'Capital stock'!F10</f>
        <v>224.48750260286849</v>
      </c>
      <c r="G10" s="6">
        <v>551.44951304989934</v>
      </c>
      <c r="H10">
        <v>35.996445020916497</v>
      </c>
      <c r="I10">
        <v>66.674561849312028</v>
      </c>
      <c r="J10">
        <v>30.678116828395531</v>
      </c>
      <c r="K10">
        <f>'Capital stock'!L10</f>
        <v>2947.3325037589461</v>
      </c>
      <c r="L10">
        <f t="shared" si="2"/>
        <v>17.958016692936795</v>
      </c>
      <c r="M10">
        <f t="shared" si="0"/>
        <v>0.50024101711397062</v>
      </c>
      <c r="O10">
        <f>$E$1*B10/K10-'Capital stock'!$K$2</f>
        <v>5.845334144118855E-2</v>
      </c>
      <c r="P10">
        <f t="shared" si="1"/>
        <v>0.95491570865529607</v>
      </c>
      <c r="S10">
        <v>0.32</v>
      </c>
    </row>
    <row r="11" spans="1:23" x14ac:dyDescent="0.25">
      <c r="A11">
        <v>1979</v>
      </c>
      <c r="B11">
        <v>1007.2738863999999</v>
      </c>
      <c r="C11">
        <v>168.36965080000002</v>
      </c>
      <c r="F11">
        <f>'Capital stock'!F11</f>
        <v>243.17804787263643</v>
      </c>
      <c r="G11" s="6">
        <v>588.98376886166477</v>
      </c>
      <c r="H11">
        <v>36.284952517744443</v>
      </c>
      <c r="I11">
        <v>67.206173581286478</v>
      </c>
      <c r="J11">
        <v>30.921221063542035</v>
      </c>
      <c r="K11">
        <f>'Capital stock'!L11</f>
        <v>3039.9015522167492</v>
      </c>
      <c r="L11">
        <f t="shared" si="2"/>
        <v>18.876867550454705</v>
      </c>
      <c r="M11">
        <f t="shared" si="0"/>
        <v>0.50225465443075767</v>
      </c>
      <c r="O11">
        <f>$E$1*B11/K11-'Capital stock'!$K$2</f>
        <v>6.1273671530628335E-2</v>
      </c>
      <c r="P11">
        <f t="shared" si="1"/>
        <v>1.0063989591384777</v>
      </c>
      <c r="S11">
        <v>0.32</v>
      </c>
    </row>
    <row r="12" spans="1:23" x14ac:dyDescent="0.25">
      <c r="A12" s="8">
        <v>1980</v>
      </c>
      <c r="B12" s="8">
        <v>1041.8235457000001</v>
      </c>
      <c r="C12" s="8">
        <v>210.3943726</v>
      </c>
      <c r="D12" s="8"/>
      <c r="E12" s="8"/>
      <c r="F12" s="8">
        <f>'Capital stock'!F12</f>
        <v>275.68469510468634</v>
      </c>
      <c r="G12" s="8">
        <v>622.45505375117273</v>
      </c>
      <c r="H12" s="8">
        <v>36.616877092395974</v>
      </c>
      <c r="I12" s="8">
        <v>67.807971997491975</v>
      </c>
      <c r="J12" s="8">
        <v>31.191094905096001</v>
      </c>
      <c r="K12" s="8">
        <f>'Capital stock'!L12</f>
        <v>3147.0178856373618</v>
      </c>
      <c r="L12" s="8">
        <f t="shared" si="2"/>
        <v>19.347362946555535</v>
      </c>
      <c r="M12" s="8">
        <f t="shared" si="0"/>
        <v>0.50774504550425581</v>
      </c>
      <c r="N12" s="8"/>
      <c r="O12" s="8">
        <f>$E$1*B12/K12-'Capital stock'!$K$2</f>
        <v>6.1177740598742911E-2</v>
      </c>
      <c r="P12" s="8">
        <f t="shared" si="1"/>
        <v>0.9959018498202088</v>
      </c>
      <c r="S12">
        <v>0.32</v>
      </c>
    </row>
    <row r="13" spans="1:23" x14ac:dyDescent="0.25">
      <c r="A13">
        <v>1981</v>
      </c>
      <c r="B13">
        <v>1050.6189079000001</v>
      </c>
      <c r="C13">
        <v>252.03154629999997</v>
      </c>
      <c r="F13">
        <f>'Capital stock'!F13</f>
        <v>256.46762806261461</v>
      </c>
      <c r="G13" s="6">
        <v>628.20262748569792</v>
      </c>
      <c r="H13">
        <v>36.979304507976529</v>
      </c>
      <c r="I13">
        <v>68.45303381586973</v>
      </c>
      <c r="J13">
        <v>31.473729307893201</v>
      </c>
      <c r="K13">
        <f>'Capital stock'!L13</f>
        <v>3281.8464899851751</v>
      </c>
      <c r="L13">
        <f t="shared" si="2"/>
        <v>19.319477931714417</v>
      </c>
      <c r="M13">
        <f t="shared" si="0"/>
        <v>0.50814821750842865</v>
      </c>
      <c r="O13">
        <f>$E$1*B13/K13-'Capital stock'!$K$2</f>
        <v>5.7683143256578237E-2</v>
      </c>
      <c r="P13">
        <f t="shared" si="1"/>
        <v>0.95419287270556241</v>
      </c>
      <c r="S13">
        <v>0.32</v>
      </c>
    </row>
    <row r="14" spans="1:23" x14ac:dyDescent="0.25">
      <c r="A14">
        <v>1982</v>
      </c>
      <c r="B14">
        <v>1054.9641170999998</v>
      </c>
      <c r="C14">
        <v>297.46548150000001</v>
      </c>
      <c r="F14">
        <f>'Capital stock'!F14</f>
        <v>247.52642186568815</v>
      </c>
      <c r="G14" s="6">
        <v>632.63865701297732</v>
      </c>
      <c r="H14">
        <v>37.357638639981154</v>
      </c>
      <c r="I14">
        <v>69.165691496905168</v>
      </c>
      <c r="J14">
        <v>31.808052856924014</v>
      </c>
      <c r="K14">
        <f>'Capital stock'!L14</f>
        <v>3391.4232887477028</v>
      </c>
      <c r="L14">
        <f t="shared" si="2"/>
        <v>19.202916076720253</v>
      </c>
      <c r="M14">
        <f t="shared" si="0"/>
        <v>0.50877854244203979</v>
      </c>
      <c r="O14">
        <f>$E$1*B14/K14-'Capital stock'!$K$2</f>
        <v>5.4783248531139264E-2</v>
      </c>
      <c r="P14">
        <f t="shared" si="1"/>
        <v>0.95475678464740665</v>
      </c>
      <c r="S14">
        <v>0.32</v>
      </c>
    </row>
    <row r="15" spans="1:23" x14ac:dyDescent="0.25">
      <c r="A15">
        <v>1983</v>
      </c>
      <c r="B15">
        <v>1067.2987943999999</v>
      </c>
      <c r="C15">
        <v>346.3761073</v>
      </c>
      <c r="F15">
        <f>'Capital stock'!F15</f>
        <v>234.74129768630817</v>
      </c>
      <c r="G15" s="6">
        <v>632.07283717499081</v>
      </c>
      <c r="H15">
        <v>37.729579726679809</v>
      </c>
      <c r="I15">
        <v>69.885509671500401</v>
      </c>
      <c r="J15">
        <v>32.155929944820592</v>
      </c>
      <c r="K15">
        <f>'Capital stock'!L15</f>
        <v>3487.1543780431498</v>
      </c>
      <c r="L15">
        <f t="shared" si="2"/>
        <v>19.235920077816004</v>
      </c>
      <c r="M15">
        <f t="shared" si="0"/>
        <v>0.50540688616844309</v>
      </c>
      <c r="O15">
        <f>$E$1*B15/K15-'Capital stock'!$K$2</f>
        <v>5.318247279259504E-2</v>
      </c>
      <c r="P15">
        <f t="shared" si="1"/>
        <v>0.94865386109066607</v>
      </c>
      <c r="S15">
        <v>0.32</v>
      </c>
    </row>
    <row r="16" spans="1:23" x14ac:dyDescent="0.25">
      <c r="A16">
        <v>1984</v>
      </c>
      <c r="B16">
        <v>1101.728278</v>
      </c>
      <c r="C16">
        <v>396.02863309999998</v>
      </c>
      <c r="F16">
        <f>'Capital stock'!F16</f>
        <v>253.89646254225619</v>
      </c>
      <c r="G16" s="6">
        <v>653.40938783639263</v>
      </c>
      <c r="H16">
        <v>38.069377380200486</v>
      </c>
      <c r="I16">
        <v>70.544435634145472</v>
      </c>
      <c r="J16">
        <v>32.475058253944987</v>
      </c>
      <c r="K16">
        <f>'Capital stock'!L16</f>
        <v>3565.8155543553166</v>
      </c>
      <c r="L16">
        <f t="shared" si="2"/>
        <v>19.67920887063519</v>
      </c>
      <c r="M16">
        <f t="shared" si="0"/>
        <v>0.50554197783619848</v>
      </c>
      <c r="O16">
        <f>$E$1*B16/K16-'Capital stock'!$K$2</f>
        <v>5.4111650229208039E-2</v>
      </c>
      <c r="P16">
        <f t="shared" si="1"/>
        <v>0.98068973467484255</v>
      </c>
      <c r="S16">
        <v>0.32</v>
      </c>
    </row>
    <row r="17" spans="1:19" x14ac:dyDescent="0.25">
      <c r="A17">
        <v>1985</v>
      </c>
      <c r="B17">
        <v>1132.5555797</v>
      </c>
      <c r="C17">
        <v>444.46072720000001</v>
      </c>
      <c r="F17">
        <f>'Capital stock'!F17</f>
        <v>259.42366173868311</v>
      </c>
      <c r="G17" s="6">
        <v>671.39462926822</v>
      </c>
      <c r="H17">
        <v>38.386047238908247</v>
      </c>
      <c r="I17">
        <v>71.141190235605677</v>
      </c>
      <c r="J17">
        <v>32.75514299669743</v>
      </c>
      <c r="K17">
        <f>'Capital stock'!L17</f>
        <v>3660.1111319967172</v>
      </c>
      <c r="L17">
        <f t="shared" si="2"/>
        <v>20.062961664242032</v>
      </c>
      <c r="M17">
        <f t="shared" si="0"/>
        <v>0.5053552165804639</v>
      </c>
      <c r="O17">
        <f>$E$1*B17/K17-'Capital stock'!$K$2</f>
        <v>5.4259653906159777E-2</v>
      </c>
      <c r="P17">
        <f t="shared" si="1"/>
        <v>0.974641515252479</v>
      </c>
      <c r="S17">
        <v>0.32</v>
      </c>
    </row>
    <row r="18" spans="1:19" x14ac:dyDescent="0.25">
      <c r="A18">
        <v>1986</v>
      </c>
      <c r="B18">
        <v>1164.9463509</v>
      </c>
      <c r="C18">
        <v>491.4071419</v>
      </c>
      <c r="F18">
        <f>'Capital stock'!F18</f>
        <v>250.45778040657655</v>
      </c>
      <c r="G18" s="6">
        <v>690.72900241159903</v>
      </c>
      <c r="H18">
        <v>38.592716246989468</v>
      </c>
      <c r="I18">
        <v>71.506060884900947</v>
      </c>
      <c r="J18">
        <v>32.913344637911479</v>
      </c>
      <c r="K18">
        <f>'Capital stock'!L18</f>
        <v>3755.7133715116247</v>
      </c>
      <c r="L18">
        <f t="shared" si="2"/>
        <v>20.526244215157956</v>
      </c>
      <c r="M18">
        <f t="shared" si="0"/>
        <v>0.50554104926348686</v>
      </c>
      <c r="O18">
        <f>$E$1*B18/K18-'Capital stock'!$K$2</f>
        <v>5.4498937524816354E-2</v>
      </c>
      <c r="P18">
        <f t="shared" si="1"/>
        <v>0.97562671146576552</v>
      </c>
      <c r="S18">
        <v>0.32</v>
      </c>
    </row>
    <row r="19" spans="1:19" x14ac:dyDescent="0.25">
      <c r="A19">
        <v>1987</v>
      </c>
      <c r="B19">
        <v>1202.1309796</v>
      </c>
      <c r="C19">
        <v>537.56529740000008</v>
      </c>
      <c r="F19">
        <f>'Capital stock'!F19</f>
        <v>262.97233299514761</v>
      </c>
      <c r="G19" s="6">
        <v>709.73495534825474</v>
      </c>
      <c r="H19">
        <v>38.757909448893301</v>
      </c>
      <c r="I19">
        <v>71.76280367478175</v>
      </c>
      <c r="J19">
        <v>33.004894225888449</v>
      </c>
      <c r="K19">
        <f>'Capital stock'!L19</f>
        <v>3838.0707080253305</v>
      </c>
      <c r="L19">
        <f t="shared" si="2"/>
        <v>21.091154753996708</v>
      </c>
      <c r="M19">
        <f t="shared" si="0"/>
        <v>0.50484534607933429</v>
      </c>
      <c r="O19">
        <f>$E$1*B19/K19-'Capital stock'!$K$2</f>
        <v>5.5469345752130736E-2</v>
      </c>
      <c r="P19">
        <f t="shared" si="1"/>
        <v>0.97351551927043334</v>
      </c>
      <c r="S19">
        <v>0.32</v>
      </c>
    </row>
    <row r="20" spans="1:19" x14ac:dyDescent="0.25">
      <c r="A20">
        <v>1988</v>
      </c>
      <c r="B20">
        <v>1252.5528881999999</v>
      </c>
      <c r="C20">
        <v>597.36257139999998</v>
      </c>
      <c r="F20">
        <f>'Capital stock'!F20</f>
        <v>279.58206500854828</v>
      </c>
      <c r="G20" s="6">
        <v>733.43672173317441</v>
      </c>
      <c r="H20">
        <v>38.954757559240228</v>
      </c>
      <c r="I20">
        <v>72.02699183268254</v>
      </c>
      <c r="J20">
        <v>33.072234273442312</v>
      </c>
      <c r="K20">
        <f>'Capital stock'!L20</f>
        <v>3929.2563986730602</v>
      </c>
      <c r="L20">
        <f t="shared" si="2"/>
        <v>21.864748167941418</v>
      </c>
      <c r="M20">
        <f t="shared" si="0"/>
        <v>0.50354283347135542</v>
      </c>
      <c r="O20">
        <f>$E$1*B20/K20-'Capital stock'!$K$2</f>
        <v>5.7249748016934693E-2</v>
      </c>
      <c r="P20">
        <f t="shared" si="1"/>
        <v>0.97743720252841326</v>
      </c>
      <c r="S20">
        <v>0.32</v>
      </c>
    </row>
    <row r="21" spans="1:19" x14ac:dyDescent="0.25">
      <c r="A21">
        <v>1989</v>
      </c>
      <c r="B21">
        <v>1294.9941836999999</v>
      </c>
      <c r="C21">
        <v>655.87879099999998</v>
      </c>
      <c r="F21">
        <f>'Capital stock'!F21</f>
        <v>285.85181775080702</v>
      </c>
      <c r="G21" s="6">
        <v>764.98029224084598</v>
      </c>
      <c r="H21">
        <v>39.151566330445014</v>
      </c>
      <c r="I21">
        <v>72.253923706006105</v>
      </c>
      <c r="J21">
        <v>33.102357375561091</v>
      </c>
      <c r="K21">
        <f>'Capital stock'!L21</f>
        <v>4032.9704781755695</v>
      </c>
      <c r="L21">
        <f t="shared" si="2"/>
        <v>22.491974841661222</v>
      </c>
      <c r="M21">
        <f t="shared" si="0"/>
        <v>0.50677133603672153</v>
      </c>
      <c r="O21">
        <f>$E$1*B21/K21-'Capital stock'!$K$2</f>
        <v>5.7993991856645638E-2</v>
      </c>
      <c r="P21">
        <f t="shared" si="1"/>
        <v>0.98583536804379412</v>
      </c>
      <c r="S21">
        <v>0.32</v>
      </c>
    </row>
    <row r="22" spans="1:19" x14ac:dyDescent="0.25">
      <c r="A22" s="5">
        <v>1990</v>
      </c>
      <c r="B22" s="5">
        <v>1320.7098532</v>
      </c>
      <c r="C22" s="5">
        <v>728.52951100000007</v>
      </c>
      <c r="D22" s="5"/>
      <c r="E22" s="5"/>
      <c r="F22" s="5">
        <f>'Capital stock'!F22</f>
        <v>294.52875473546146</v>
      </c>
      <c r="G22" s="5">
        <v>764.64038732436745</v>
      </c>
      <c r="H22" s="5">
        <v>39.046720604391886</v>
      </c>
      <c r="I22" s="5">
        <v>72.396092136235936</v>
      </c>
      <c r="J22" s="5">
        <v>33.349371531844049</v>
      </c>
      <c r="K22" s="5">
        <f>'Capital stock'!L22</f>
        <v>4138.3122142117827</v>
      </c>
      <c r="L22" s="5">
        <f t="shared" si="2"/>
        <v>23.000208116708926</v>
      </c>
      <c r="M22" s="5">
        <f t="shared" si="0"/>
        <v>0.49921586298585313</v>
      </c>
      <c r="N22" s="5"/>
      <c r="O22" s="5">
        <f>$E$1*B22/K22-'Capital stock'!$K$2</f>
        <v>5.7366895293747652E-2</v>
      </c>
      <c r="P22" s="5">
        <f t="shared" si="1"/>
        <v>0.9453252913911987</v>
      </c>
      <c r="S22">
        <v>0.32</v>
      </c>
    </row>
    <row r="23" spans="1:19" x14ac:dyDescent="0.25">
      <c r="A23">
        <v>1991</v>
      </c>
      <c r="B23">
        <v>1341.0282816000001</v>
      </c>
      <c r="C23">
        <v>795.81949100000008</v>
      </c>
      <c r="F23">
        <f>'Capital stock'!F23</f>
        <v>294.29305852899728</v>
      </c>
      <c r="G23" s="6">
        <v>780.12146055112021</v>
      </c>
      <c r="H23">
        <v>38.931650185804386</v>
      </c>
      <c r="I23">
        <v>72.370572414117419</v>
      </c>
      <c r="J23">
        <v>33.438922228313032</v>
      </c>
      <c r="K23">
        <f>'Capital stock'!L23</f>
        <v>4247.6159394087681</v>
      </c>
      <c r="L23">
        <f t="shared" si="2"/>
        <v>23.423081917562925</v>
      </c>
      <c r="M23">
        <f t="shared" si="0"/>
        <v>0.49900178273017043</v>
      </c>
      <c r="O23">
        <f>$E$1*B23/K23-'Capital stock'!$K$2</f>
        <v>5.6269621147774618E-2</v>
      </c>
      <c r="P23">
        <f t="shared" si="1"/>
        <v>0.965895633066988</v>
      </c>
      <c r="S23">
        <v>0.32</v>
      </c>
    </row>
    <row r="24" spans="1:19" x14ac:dyDescent="0.25">
      <c r="A24">
        <v>1992</v>
      </c>
      <c r="B24">
        <v>1352.2161515999999</v>
      </c>
      <c r="C24">
        <v>837.5111465</v>
      </c>
      <c r="F24">
        <f>'Capital stock'!F24</f>
        <v>288.30958768337524</v>
      </c>
      <c r="G24" s="6">
        <v>799.6257204792114</v>
      </c>
      <c r="H24">
        <v>38.882210994642833</v>
      </c>
      <c r="I24">
        <v>72.292833957340378</v>
      </c>
      <c r="J24">
        <v>33.410622962697545</v>
      </c>
      <c r="K24">
        <f>'Capital stock'!L24</f>
        <v>4351.7916875175451</v>
      </c>
      <c r="L24">
        <f t="shared" si="2"/>
        <v>23.648526140004975</v>
      </c>
      <c r="M24">
        <f t="shared" si="0"/>
        <v>0.50299223259484249</v>
      </c>
      <c r="O24">
        <f>$E$1*B24/K24-'Capital stock'!$K$2</f>
        <v>5.4673825249661231E-2</v>
      </c>
      <c r="P24">
        <f t="shared" si="1"/>
        <v>0.97186593968334045</v>
      </c>
      <c r="S24">
        <v>0.32</v>
      </c>
    </row>
    <row r="25" spans="1:19" x14ac:dyDescent="0.25">
      <c r="A25">
        <v>1993</v>
      </c>
      <c r="B25">
        <v>1340.6843744</v>
      </c>
      <c r="C25">
        <v>862.63653499999998</v>
      </c>
      <c r="F25">
        <f>'Capital stock'!F25</f>
        <v>252.77919504273331</v>
      </c>
      <c r="G25" s="6">
        <v>786.32800787216843</v>
      </c>
      <c r="H25">
        <v>38.889477482621444</v>
      </c>
      <c r="I25">
        <v>72.154945135863969</v>
      </c>
      <c r="J25">
        <v>33.265467653242524</v>
      </c>
      <c r="K25">
        <f>'Capital stock'!L25</f>
        <v>4445.3212049351823</v>
      </c>
      <c r="L25">
        <f t="shared" si="2"/>
        <v>23.442469110041301</v>
      </c>
      <c r="M25">
        <f t="shared" si="0"/>
        <v>0.5020762055820025</v>
      </c>
      <c r="O25">
        <f>$E$1*B25/K25-'Capital stock'!$K$2</f>
        <v>5.1751643894986307E-2</v>
      </c>
      <c r="P25">
        <f t="shared" si="1"/>
        <v>0.93498316323124009</v>
      </c>
      <c r="S25">
        <v>0.32</v>
      </c>
    </row>
    <row r="26" spans="1:19" x14ac:dyDescent="0.25">
      <c r="A26">
        <v>1994</v>
      </c>
      <c r="B26">
        <v>1369.5228123000002</v>
      </c>
      <c r="C26">
        <v>912.40804630000002</v>
      </c>
      <c r="F26">
        <f>'Capital stock'!F26</f>
        <v>257.33874017504485</v>
      </c>
      <c r="G26" s="6">
        <v>810.31864883951391</v>
      </c>
      <c r="H26">
        <v>38.921505208379379</v>
      </c>
      <c r="I26">
        <v>71.969144007832398</v>
      </c>
      <c r="J26">
        <v>33.047638799453019</v>
      </c>
      <c r="K26">
        <f>'Capital stock'!L26</f>
        <v>4499.1340801665528</v>
      </c>
      <c r="L26">
        <f t="shared" si="2"/>
        <v>23.927016886374336</v>
      </c>
      <c r="M26">
        <f t="shared" si="0"/>
        <v>0.50611699712397207</v>
      </c>
      <c r="O26">
        <f>$E$1*B26/K26-'Capital stock'!$K$2</f>
        <v>5.2648440201313901E-2</v>
      </c>
      <c r="P26">
        <f t="shared" si="1"/>
        <v>0.97896854498544261</v>
      </c>
      <c r="S26">
        <v>0.32</v>
      </c>
    </row>
    <row r="27" spans="1:19" x14ac:dyDescent="0.25">
      <c r="A27">
        <v>1995</v>
      </c>
      <c r="B27">
        <v>1409.0587</v>
      </c>
      <c r="C27">
        <v>984.98340000000007</v>
      </c>
      <c r="F27">
        <f>'Capital stock'!F27</f>
        <v>279.18057536744271</v>
      </c>
      <c r="G27" s="6">
        <v>831.71499136652494</v>
      </c>
      <c r="H27">
        <v>39.212607015741071</v>
      </c>
      <c r="I27">
        <v>72.207863157824519</v>
      </c>
      <c r="J27">
        <v>32.995256142083448</v>
      </c>
      <c r="K27">
        <f>'Capital stock'!L27</f>
        <v>4555.0979119829399</v>
      </c>
      <c r="L27">
        <f t="shared" si="2"/>
        <v>24.434996520771161</v>
      </c>
      <c r="M27">
        <f t="shared" si="0"/>
        <v>0.50777678217724043</v>
      </c>
      <c r="O27">
        <f>$E$1*B27/K27-'Capital stock'!$K$2</f>
        <v>5.422913361647097E-2</v>
      </c>
      <c r="P27">
        <f t="shared" si="1"/>
        <v>0.97360698681017022</v>
      </c>
      <c r="S27">
        <v>0.32</v>
      </c>
    </row>
    <row r="28" spans="1:19" x14ac:dyDescent="0.25">
      <c r="A28">
        <v>1996</v>
      </c>
      <c r="B28">
        <v>1427.1843999999999</v>
      </c>
      <c r="C28">
        <v>1043.0858000000001</v>
      </c>
      <c r="F28">
        <f>'Capital stock'!F28</f>
        <v>273.12242737496757</v>
      </c>
      <c r="G28" s="6">
        <v>836.32885599685028</v>
      </c>
      <c r="H28">
        <v>39.625227866444959</v>
      </c>
      <c r="I28">
        <v>72.460664984284392</v>
      </c>
      <c r="J28">
        <v>32.835437117839433</v>
      </c>
      <c r="K28">
        <f>'Capital stock'!L28</f>
        <v>4630.3987166554125</v>
      </c>
      <c r="L28">
        <f t="shared" si="2"/>
        <v>24.491604067766549</v>
      </c>
      <c r="M28">
        <f t="shared" si="0"/>
        <v>0.50979454796548473</v>
      </c>
      <c r="O28">
        <f>$E$1*B28/K28-'Capital stock'!$K$2</f>
        <v>5.3872008556309331E-2</v>
      </c>
      <c r="P28">
        <f t="shared" si="1"/>
        <v>0.95414566714121651</v>
      </c>
      <c r="S28">
        <v>0.32</v>
      </c>
    </row>
    <row r="29" spans="1:19" x14ac:dyDescent="0.25">
      <c r="A29">
        <v>1997</v>
      </c>
      <c r="B29">
        <v>1453.3783999999998</v>
      </c>
      <c r="C29">
        <v>1089.8691999999999</v>
      </c>
      <c r="F29">
        <f>'Capital stock'!F29</f>
        <v>280.05402274871153</v>
      </c>
      <c r="G29" s="6">
        <v>860.45566600388361</v>
      </c>
      <c r="H29">
        <v>39.6625798072264</v>
      </c>
      <c r="I29">
        <v>72.105587650905846</v>
      </c>
      <c r="J29">
        <v>32.443007843679446</v>
      </c>
      <c r="K29">
        <f>'Capital stock'!L29</f>
        <v>4696.2710153131638</v>
      </c>
      <c r="L29">
        <f t="shared" si="2"/>
        <v>24.917625550417046</v>
      </c>
      <c r="M29">
        <f t="shared" si="0"/>
        <v>0.51559537502571851</v>
      </c>
      <c r="O29">
        <f>$E$1*B29/K29-'Capital stock'!$K$2</f>
        <v>5.4273402682023353E-2</v>
      </c>
      <c r="P29">
        <f t="shared" si="1"/>
        <v>0.97588393094927939</v>
      </c>
      <c r="S29">
        <v>0.32</v>
      </c>
    </row>
    <row r="30" spans="1:19" x14ac:dyDescent="0.25">
      <c r="A30">
        <v>1998</v>
      </c>
      <c r="B30">
        <v>1476.8661000000002</v>
      </c>
      <c r="C30">
        <v>1135.4994999999999</v>
      </c>
      <c r="F30">
        <f>'Capital stock'!F30</f>
        <v>287.82734785089741</v>
      </c>
      <c r="G30" s="6">
        <v>883.3463240495837</v>
      </c>
      <c r="H30">
        <v>37.640863555139269</v>
      </c>
      <c r="I30">
        <v>72.49083014952194</v>
      </c>
      <c r="J30">
        <v>34.849966594382671</v>
      </c>
      <c r="K30">
        <f>'Capital stock'!L30</f>
        <v>4766.126557979881</v>
      </c>
      <c r="L30">
        <f t="shared" si="2"/>
        <v>26.680284487332994</v>
      </c>
      <c r="M30">
        <f t="shared" si="0"/>
        <v>0.4871878737848277</v>
      </c>
      <c r="O30">
        <f>$E$1*B30/K30-'Capital stock'!$K$2</f>
        <v>5.4398898771200799E-2</v>
      </c>
      <c r="P30">
        <f t="shared" si="1"/>
        <v>0.97363810794729311</v>
      </c>
      <c r="S30">
        <v>0.32</v>
      </c>
    </row>
    <row r="31" spans="1:19" x14ac:dyDescent="0.25">
      <c r="A31">
        <v>1999</v>
      </c>
      <c r="B31">
        <v>1499.903</v>
      </c>
      <c r="C31">
        <v>1171.9014</v>
      </c>
      <c r="F31">
        <f>'Capital stock'!F31</f>
        <v>300.05127543708028</v>
      </c>
      <c r="G31" s="6">
        <v>908.08094306423664</v>
      </c>
      <c r="H31">
        <v>37.9965933289037</v>
      </c>
      <c r="I31">
        <v>72.134016761089143</v>
      </c>
      <c r="J31">
        <v>34.137423432185443</v>
      </c>
      <c r="K31">
        <f>'Capital stock'!L31</f>
        <v>4840.6287899890576</v>
      </c>
      <c r="L31">
        <f t="shared" si="2"/>
        <v>26.84277590812712</v>
      </c>
      <c r="M31">
        <f t="shared" si="0"/>
        <v>0.49773565149166471</v>
      </c>
      <c r="O31">
        <f>$E$1*B31/K31-'Capital stock'!$K$2</f>
        <v>5.4395666461536374E-2</v>
      </c>
      <c r="P31">
        <f t="shared" si="1"/>
        <v>0.97496706064965966</v>
      </c>
      <c r="S31">
        <v>0.32</v>
      </c>
    </row>
    <row r="32" spans="1:19" x14ac:dyDescent="0.25">
      <c r="A32">
        <v>2000</v>
      </c>
      <c r="B32">
        <v>1555.5509999999999</v>
      </c>
      <c r="C32">
        <v>1239.2663</v>
      </c>
      <c r="F32">
        <f>'Capital stock'!F32</f>
        <v>322.27027964385059</v>
      </c>
      <c r="G32" s="6">
        <v>942.02352096978632</v>
      </c>
      <c r="H32">
        <v>38.219915770673929</v>
      </c>
      <c r="I32">
        <v>71.173027505910497</v>
      </c>
      <c r="J32">
        <v>32.953111735236568</v>
      </c>
      <c r="K32">
        <f>'Capital stock'!L32</f>
        <v>4924.0203345504924</v>
      </c>
      <c r="L32">
        <f t="shared" si="2"/>
        <v>27.676007617254569</v>
      </c>
      <c r="M32">
        <f t="shared" si="0"/>
        <v>0.50809395838423621</v>
      </c>
      <c r="O32">
        <f>$E$1*B32/K32-'Capital stock'!$K$2</f>
        <v>5.6332850420424838E-2</v>
      </c>
      <c r="P32">
        <f t="shared" si="1"/>
        <v>0.98205632935317011</v>
      </c>
      <c r="S32">
        <v>0.32</v>
      </c>
    </row>
    <row r="33" spans="1:19" x14ac:dyDescent="0.25">
      <c r="A33">
        <v>2001</v>
      </c>
      <c r="B33">
        <v>1583.1183000000001</v>
      </c>
      <c r="C33">
        <v>1298.8902</v>
      </c>
      <c r="F33">
        <f>'Capital stock'!F33</f>
        <v>327.22530637792943</v>
      </c>
      <c r="G33" s="6">
        <v>944.51312804504937</v>
      </c>
      <c r="H33">
        <v>38.633498050820847</v>
      </c>
      <c r="I33">
        <v>70.499084034344619</v>
      </c>
      <c r="J33">
        <v>31.865585983523772</v>
      </c>
      <c r="K33">
        <f>'Capital stock'!L33</f>
        <v>5025.8983951677064</v>
      </c>
      <c r="L33">
        <f t="shared" si="2"/>
        <v>27.864948770206613</v>
      </c>
      <c r="M33">
        <f t="shared" si="0"/>
        <v>0.51543843735867645</v>
      </c>
      <c r="O33">
        <f>$E$1*B33/K33-'Capital stock'!$K$2</f>
        <v>5.6038880263973176E-2</v>
      </c>
      <c r="P33">
        <f t="shared" si="1"/>
        <v>0.94943741914544921</v>
      </c>
      <c r="S33">
        <v>0.32</v>
      </c>
    </row>
    <row r="34" spans="1:19" x14ac:dyDescent="0.25">
      <c r="A34">
        <v>2002</v>
      </c>
      <c r="B34">
        <v>1587.0531000000001</v>
      </c>
      <c r="C34">
        <v>1345.7942</v>
      </c>
      <c r="F34">
        <f>'Capital stock'!F34</f>
        <v>339.89321441455905</v>
      </c>
      <c r="G34" s="6">
        <v>940.77182022456384</v>
      </c>
      <c r="H34">
        <v>38.841640057647382</v>
      </c>
      <c r="I34">
        <v>69.921944298195115</v>
      </c>
      <c r="J34">
        <v>31.080304240547733</v>
      </c>
      <c r="K34">
        <f>'Capital stock'!L34</f>
        <v>5128.1715639313334</v>
      </c>
      <c r="L34">
        <f t="shared" si="2"/>
        <v>27.784514412838782</v>
      </c>
      <c r="M34">
        <f t="shared" si="0"/>
        <v>0.52139879054242577</v>
      </c>
      <c r="O34">
        <f>$E$1*B34/K34-'Capital stock'!$K$2</f>
        <v>5.4274169232394323E-2</v>
      </c>
      <c r="P34">
        <f t="shared" si="1"/>
        <v>0.94476269302903926</v>
      </c>
      <c r="S34">
        <v>0.32</v>
      </c>
    </row>
    <row r="35" spans="1:19" x14ac:dyDescent="0.25">
      <c r="A35">
        <v>2003</v>
      </c>
      <c r="B35">
        <v>1589.4546</v>
      </c>
      <c r="C35">
        <v>1390.7096000000001</v>
      </c>
      <c r="F35">
        <f>'Capital stock'!F35</f>
        <v>334.82389488428061</v>
      </c>
      <c r="G35" s="6">
        <v>945.77713277454961</v>
      </c>
      <c r="H35">
        <v>39.008109964091652</v>
      </c>
      <c r="I35">
        <v>69.533172841518109</v>
      </c>
      <c r="J35">
        <v>30.525062877426457</v>
      </c>
      <c r="K35">
        <f>'Capital stock'!L35</f>
        <v>5238.5350376594533</v>
      </c>
      <c r="L35">
        <f t="shared" si="2"/>
        <v>27.707805607473457</v>
      </c>
      <c r="M35">
        <f t="shared" si="0"/>
        <v>0.5279071436180004</v>
      </c>
      <c r="O35">
        <f>$E$1*B35/K35-'Capital stock'!$K$2</f>
        <v>5.2334481989410861E-2</v>
      </c>
      <c r="P35">
        <f t="shared" si="1"/>
        <v>0.95532404312720709</v>
      </c>
      <c r="S35">
        <v>0.32</v>
      </c>
    </row>
    <row r="36" spans="1:19" x14ac:dyDescent="0.25">
      <c r="A36">
        <v>2004</v>
      </c>
      <c r="B36">
        <v>1614.5988</v>
      </c>
      <c r="C36">
        <v>1448.3626999999999</v>
      </c>
      <c r="F36">
        <f>'Capital stock'!F36</f>
        <v>341.82630258360012</v>
      </c>
      <c r="G36" s="6">
        <v>954.07532746141624</v>
      </c>
      <c r="H36">
        <v>40.229642171318133</v>
      </c>
      <c r="I36">
        <v>69.691887693924883</v>
      </c>
      <c r="J36">
        <v>29.46224552260675</v>
      </c>
      <c r="K36">
        <f>'Capital stock'!L36</f>
        <v>5338.8894781230201</v>
      </c>
      <c r="L36">
        <f t="shared" si="2"/>
        <v>27.291497630639405</v>
      </c>
      <c r="M36">
        <f t="shared" si="0"/>
        <v>0.54266047388105154</v>
      </c>
      <c r="O36">
        <f>$E$1*B36/K36-'Capital stock'!$K$2</f>
        <v>5.2016517521665334E-2</v>
      </c>
      <c r="P36">
        <f t="shared" si="1"/>
        <v>0.95889553655637139</v>
      </c>
      <c r="S36">
        <v>0.32</v>
      </c>
    </row>
    <row r="37" spans="1:19" x14ac:dyDescent="0.25">
      <c r="A37">
        <v>2005</v>
      </c>
      <c r="B37">
        <v>1629.9321</v>
      </c>
      <c r="C37">
        <v>1489.7255</v>
      </c>
      <c r="F37">
        <f>'Capital stock'!F37</f>
        <v>343.97193198367756</v>
      </c>
      <c r="G37" s="6">
        <v>968.69943035894835</v>
      </c>
      <c r="H37">
        <v>40.135965438855941</v>
      </c>
      <c r="I37">
        <v>69.710751956328153</v>
      </c>
      <c r="J37">
        <v>29.574786517472212</v>
      </c>
      <c r="K37">
        <f>'Capital stock'!L37</f>
        <v>5441.7546027916414</v>
      </c>
      <c r="L37">
        <f t="shared" si="2"/>
        <v>27.614978632779913</v>
      </c>
      <c r="M37">
        <f t="shared" si="0"/>
        <v>0.54256518899675887</v>
      </c>
      <c r="O37">
        <f>$E$1*B37/K37-'Capital stock'!$K$2</f>
        <v>5.108885206936814E-2</v>
      </c>
      <c r="P37">
        <f t="shared" si="1"/>
        <v>0.96597736340320028</v>
      </c>
      <c r="S37">
        <v>0.32</v>
      </c>
    </row>
    <row r="38" spans="1:19" x14ac:dyDescent="0.25">
      <c r="A38">
        <v>2006</v>
      </c>
      <c r="B38">
        <v>1662.6381000000001</v>
      </c>
      <c r="C38">
        <v>1548.4733999999999</v>
      </c>
      <c r="F38">
        <f>'Capital stock'!F38</f>
        <v>364.01608920120947</v>
      </c>
      <c r="G38" s="6">
        <v>989.44922568840423</v>
      </c>
      <c r="H38">
        <v>40.668827532317415</v>
      </c>
      <c r="I38">
        <v>69.72795119128574</v>
      </c>
      <c r="J38">
        <v>29.059123658968325</v>
      </c>
      <c r="K38">
        <f>'Capital stock'!L38</f>
        <v>5542.1612586751444</v>
      </c>
      <c r="L38">
        <f t="shared" si="2"/>
        <v>27.800012358398469</v>
      </c>
      <c r="M38">
        <f t="shared" si="0"/>
        <v>0.55052186993422736</v>
      </c>
      <c r="O38">
        <f>$E$1*B38/K38-'Capital stock'!$K$2</f>
        <v>5.1240814199034992E-2</v>
      </c>
      <c r="P38">
        <f t="shared" si="1"/>
        <v>0.97163299591016938</v>
      </c>
      <c r="S38">
        <v>0.32</v>
      </c>
    </row>
    <row r="39" spans="1:19" x14ac:dyDescent="0.25">
      <c r="A39">
        <v>2007</v>
      </c>
      <c r="B39">
        <v>1687.1432</v>
      </c>
      <c r="C39">
        <v>1609.5508</v>
      </c>
      <c r="F39">
        <f>'Capital stock'!F39</f>
        <v>374.29885619580324</v>
      </c>
      <c r="G39" s="6">
        <v>999.37716093538552</v>
      </c>
      <c r="H39">
        <v>41.063857048852178</v>
      </c>
      <c r="I39">
        <v>70.104749549897008</v>
      </c>
      <c r="J39">
        <v>29.04089250104483</v>
      </c>
      <c r="K39">
        <f>'Capital stock'!L39</f>
        <v>5658.1180111932163</v>
      </c>
      <c r="L39">
        <f t="shared" si="2"/>
        <v>27.938373510192903</v>
      </c>
      <c r="M39">
        <f t="shared" si="0"/>
        <v>0.55191872986348967</v>
      </c>
      <c r="O39">
        <f>$E$1*B39/K39-'Capital stock'!$K$2</f>
        <v>5.0659322716514243E-2</v>
      </c>
      <c r="P39">
        <f t="shared" si="1"/>
        <v>0.96133330544347617</v>
      </c>
      <c r="S39">
        <v>0.32</v>
      </c>
    </row>
    <row r="40" spans="1:19" x14ac:dyDescent="0.25">
      <c r="A40">
        <v>2008</v>
      </c>
      <c r="B40">
        <v>1669.4213999999999</v>
      </c>
      <c r="C40">
        <v>1632.1508000000001</v>
      </c>
      <c r="F40">
        <f>'Capital stock'!F40</f>
        <v>363.6216197774371</v>
      </c>
      <c r="G40" s="6">
        <v>994.59550167850819</v>
      </c>
      <c r="H40">
        <v>41.056932133509726</v>
      </c>
      <c r="I40">
        <v>70.003294345285127</v>
      </c>
      <c r="J40">
        <v>28.946362211775401</v>
      </c>
      <c r="K40">
        <f>'Capital stock'!L40</f>
        <v>5779.1674696861783</v>
      </c>
      <c r="L40">
        <f t="shared" si="2"/>
        <v>27.649570803500691</v>
      </c>
      <c r="M40">
        <f t="shared" si="0"/>
        <v>0.55410763835783439</v>
      </c>
      <c r="O40">
        <f>$E$1*B40/K40-'Capital stock'!$K$2</f>
        <v>4.7679436246130219E-2</v>
      </c>
      <c r="P40">
        <f t="shared" si="1"/>
        <v>0.94992354173594862</v>
      </c>
      <c r="S40">
        <v>0.32</v>
      </c>
    </row>
    <row r="41" spans="1:19" x14ac:dyDescent="0.25">
      <c r="A41">
        <v>2009</v>
      </c>
      <c r="B41">
        <v>1577.9028000000001</v>
      </c>
      <c r="C41">
        <v>1572.8783000000001</v>
      </c>
      <c r="F41">
        <f>'Capital stock'!F41</f>
        <v>305.99668215426459</v>
      </c>
      <c r="G41" s="6">
        <v>956.78658589270321</v>
      </c>
      <c r="H41">
        <v>39.544825143535633</v>
      </c>
      <c r="I41">
        <v>68.953487608606153</v>
      </c>
      <c r="J41">
        <v>29.40866246507052</v>
      </c>
      <c r="K41">
        <f>'Capital stock'!L41</f>
        <v>5884.1216883902271</v>
      </c>
      <c r="L41">
        <f t="shared" si="2"/>
        <v>27.13310528256055</v>
      </c>
      <c r="M41">
        <f t="shared" si="0"/>
        <v>0.54525989912434947</v>
      </c>
      <c r="O41">
        <f>$E$1*B41/K41-'Capital stock'!$K$2</f>
        <v>4.105351735156372E-2</v>
      </c>
      <c r="P41">
        <f t="shared" si="1"/>
        <v>0.92405012769481654</v>
      </c>
      <c r="S41">
        <v>0.32</v>
      </c>
    </row>
    <row r="42" spans="1:19" x14ac:dyDescent="0.25">
      <c r="A42">
        <v>2010</v>
      </c>
      <c r="B42">
        <v>1604.5145</v>
      </c>
      <c r="C42">
        <v>1604.5145</v>
      </c>
      <c r="F42">
        <f>'Capital stock'!F42</f>
        <v>329.53040000000004</v>
      </c>
      <c r="G42" s="6">
        <v>978.9319000000005</v>
      </c>
      <c r="H42">
        <v>39.149371859538086</v>
      </c>
      <c r="I42">
        <v>68.985677285529661</v>
      </c>
      <c r="J42">
        <v>29.836305425991576</v>
      </c>
      <c r="K42">
        <f>'Capital stock'!L42</f>
        <v>5926.7533663775321</v>
      </c>
      <c r="L42">
        <f t="shared" si="2"/>
        <v>27.869409090766268</v>
      </c>
      <c r="M42">
        <f t="shared" si="0"/>
        <v>0.54071129476159285</v>
      </c>
      <c r="O42">
        <f>$E$1*B42/K42-'Capital stock'!$K$2</f>
        <v>4.1873094187349497E-2</v>
      </c>
      <c r="P42">
        <f t="shared" si="1"/>
        <v>0.98202508189493187</v>
      </c>
      <c r="S42">
        <v>0.32</v>
      </c>
    </row>
    <row r="43" spans="1:19" x14ac:dyDescent="0.25">
      <c r="A43">
        <v>2011</v>
      </c>
      <c r="B43">
        <v>1613.7665</v>
      </c>
      <c r="C43">
        <v>1637.4629</v>
      </c>
      <c r="F43">
        <f>'Capital stock'!F43</f>
        <v>330.21308125292489</v>
      </c>
      <c r="G43" s="6">
        <v>992.62045187955107</v>
      </c>
      <c r="H43">
        <v>38.989185826087137</v>
      </c>
      <c r="I43">
        <v>68.642932792406938</v>
      </c>
      <c r="J43">
        <v>29.653746966319801</v>
      </c>
      <c r="K43">
        <f>'Capital stock'!L43</f>
        <v>5991.0106283130481</v>
      </c>
      <c r="L43">
        <f t="shared" si="2"/>
        <v>28.145271483606365</v>
      </c>
      <c r="M43">
        <f t="shared" si="0"/>
        <v>0.54323687093592588</v>
      </c>
      <c r="O43">
        <f>$E$1*B43/K43-'Capital stock'!$K$2</f>
        <v>4.1438096632282678E-2</v>
      </c>
      <c r="P43">
        <f t="shared" si="1"/>
        <v>0.97363746685191543</v>
      </c>
      <c r="S43">
        <v>0.32</v>
      </c>
    </row>
    <row r="44" spans="1:19" x14ac:dyDescent="0.25">
      <c r="A44">
        <v>2012</v>
      </c>
      <c r="B44">
        <v>1568.2742000000001</v>
      </c>
      <c r="C44">
        <v>1613.2650000000001</v>
      </c>
      <c r="F44">
        <f>'Capital stock'!F44</f>
        <v>280.11921326208653</v>
      </c>
      <c r="G44" s="6">
        <v>966.01195674300288</v>
      </c>
      <c r="H44">
        <v>37.930616655194775</v>
      </c>
      <c r="I44">
        <v>66.985636477165173</v>
      </c>
      <c r="J44">
        <v>29.055019821970397</v>
      </c>
      <c r="K44">
        <f>'Capital stock'!L44</f>
        <v>6053.0745069070417</v>
      </c>
      <c r="L44">
        <f t="shared" si="2"/>
        <v>28.1151889961153</v>
      </c>
      <c r="M44">
        <f t="shared" si="0"/>
        <v>0.54182080856336523</v>
      </c>
      <c r="O44">
        <f>$E$1*B44/K44-'Capital stock'!$K$2</f>
        <v>3.8149315564187838E-2</v>
      </c>
      <c r="P44">
        <f t="shared" si="1"/>
        <v>0.93743132302051357</v>
      </c>
      <c r="S44">
        <v>0.32</v>
      </c>
    </row>
    <row r="45" spans="1:19" x14ac:dyDescent="0.25">
      <c r="A45">
        <v>2013</v>
      </c>
      <c r="B45">
        <v>1541.1718999999998</v>
      </c>
      <c r="C45">
        <v>1604.5991000000001</v>
      </c>
      <c r="F45">
        <f>'Capital stock'!F45</f>
        <v>261.30773433726222</v>
      </c>
      <c r="G45" s="6">
        <v>942.1073083954808</v>
      </c>
      <c r="H45">
        <v>37.12973743939024</v>
      </c>
      <c r="I45">
        <v>66.87030605923502</v>
      </c>
      <c r="J45">
        <v>29.74056861984478</v>
      </c>
      <c r="K45">
        <f>'Capital stock'!L45</f>
        <v>6062.2666256666653</v>
      </c>
      <c r="L45">
        <f t="shared" si="2"/>
        <v>28.22527074722052</v>
      </c>
      <c r="M45">
        <f t="shared" si="0"/>
        <v>0.52881538983861542</v>
      </c>
      <c r="O45">
        <f>$E$1*B45/K45-'Capital stock'!$K$2</f>
        <v>3.6592994155295572E-2</v>
      </c>
      <c r="P45">
        <f t="shared" si="1"/>
        <v>0.94082663013228895</v>
      </c>
      <c r="S45">
        <v>0.32</v>
      </c>
    </row>
    <row r="46" spans="1:19" x14ac:dyDescent="0.25">
      <c r="A46">
        <v>2014</v>
      </c>
      <c r="B46">
        <v>1542.9238</v>
      </c>
      <c r="C46">
        <v>1621.8271999999999</v>
      </c>
      <c r="F46">
        <f>'Capital stock'!F46</f>
        <v>262.80628032531456</v>
      </c>
      <c r="G46" s="6">
        <v>938.02571263950927</v>
      </c>
      <c r="H46">
        <v>37.332495935429662</v>
      </c>
      <c r="I46">
        <v>67.024229686588271</v>
      </c>
      <c r="J46">
        <v>29.691733751158608</v>
      </c>
      <c r="K46">
        <f>'Capital stock'!L46</f>
        <v>6052.2358392047909</v>
      </c>
      <c r="L46">
        <f t="shared" si="2"/>
        <v>28.103885307177887</v>
      </c>
      <c r="M46">
        <f t="shared" si="0"/>
        <v>0.52921688912748133</v>
      </c>
      <c r="O46">
        <f>$E$1*B46/K46-'Capital stock'!$K$2</f>
        <v>3.6820451979056548E-2</v>
      </c>
      <c r="P46">
        <f t="shared" si="1"/>
        <v>0.96030859289923565</v>
      </c>
      <c r="S46">
        <v>0.32</v>
      </c>
    </row>
    <row r="47" spans="1:19" x14ac:dyDescent="0.25">
      <c r="A47">
        <v>2015</v>
      </c>
      <c r="B47">
        <v>1558.3172</v>
      </c>
      <c r="C47">
        <v>1652.1524999999999</v>
      </c>
      <c r="F47">
        <f>'Capital stock'!F47</f>
        <v>269.22717329004445</v>
      </c>
      <c r="G47" s="6">
        <v>949.86323564682993</v>
      </c>
      <c r="H47">
        <v>37.633957197747904</v>
      </c>
      <c r="I47">
        <v>66.875090533536934</v>
      </c>
      <c r="J47">
        <v>29.24113333578903</v>
      </c>
      <c r="K47">
        <f>'Capital stock'!L47</f>
        <v>6044.1525626134699</v>
      </c>
      <c r="L47">
        <f t="shared" si="2"/>
        <v>28.156903363418074</v>
      </c>
      <c r="M47">
        <f t="shared" si="0"/>
        <v>0.53567653280171046</v>
      </c>
      <c r="O47">
        <f>$E$1*B47/K47-'Capital stock'!$K$2</f>
        <v>3.7744537518220628E-2</v>
      </c>
      <c r="P47">
        <f t="shared" si="1"/>
        <v>0.97578891337989904</v>
      </c>
      <c r="S47">
        <v>0.32</v>
      </c>
    </row>
    <row r="48" spans="1:19" x14ac:dyDescent="0.25">
      <c r="A48">
        <v>2016</v>
      </c>
      <c r="B48">
        <v>1573.0021999999999</v>
      </c>
      <c r="C48">
        <v>1680.5228</v>
      </c>
      <c r="F48">
        <f>'Capital stock'!F48</f>
        <v>267.55856835970326</v>
      </c>
      <c r="G48" s="6">
        <v>957.11462562804877</v>
      </c>
      <c r="H48">
        <v>38.222452337540375</v>
      </c>
      <c r="I48">
        <v>66.764108886533421</v>
      </c>
      <c r="J48">
        <v>28.541656548993046</v>
      </c>
      <c r="K48">
        <f>'Capital stock'!L48</f>
        <v>6042.8519750689275</v>
      </c>
      <c r="L48">
        <f t="shared" si="2"/>
        <v>27.984638101031678</v>
      </c>
      <c r="M48">
        <f t="shared" si="0"/>
        <v>0.54510276159258086</v>
      </c>
      <c r="O48">
        <f>$E$1*B48/K48-'Capital stock'!$K$2</f>
        <v>3.8539940510543144E-2</v>
      </c>
      <c r="P48">
        <f t="shared" si="1"/>
        <v>0.97024110658662632</v>
      </c>
      <c r="S48">
        <v>0.32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6" workbookViewId="0">
      <selection activeCell="G3" sqref="G3:G49"/>
    </sheetView>
  </sheetViews>
  <sheetFormatPr defaultRowHeight="15" x14ac:dyDescent="0.25"/>
  <cols>
    <col min="5" max="5" width="15.28515625" bestFit="1" customWidth="1"/>
    <col min="6" max="6" width="14.7109375" bestFit="1" customWidth="1"/>
    <col min="9" max="9" width="14.7109375" bestFit="1" customWidth="1"/>
    <col min="10" max="10" width="22" bestFit="1" customWidth="1"/>
  </cols>
  <sheetData>
    <row r="1" spans="1:11" x14ac:dyDescent="0.25">
      <c r="B1" s="3" t="s">
        <v>41</v>
      </c>
      <c r="C1">
        <v>0.32</v>
      </c>
      <c r="H1" s="11" t="s">
        <v>42</v>
      </c>
    </row>
    <row r="2" spans="1:11" x14ac:dyDescent="0.25">
      <c r="A2" t="s">
        <v>29</v>
      </c>
      <c r="B2" s="3" t="s">
        <v>43</v>
      </c>
      <c r="C2" s="3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47</v>
      </c>
      <c r="J2" t="s">
        <v>50</v>
      </c>
      <c r="K2" t="s">
        <v>51</v>
      </c>
    </row>
    <row r="3" spans="1:11" x14ac:dyDescent="0.25">
      <c r="A3">
        <v>1970</v>
      </c>
      <c r="B3">
        <f>'Capital stock'!B2</f>
        <v>717.38175390000004</v>
      </c>
      <c r="C3">
        <f>'Capital stock'!L2</f>
        <v>2196.5025988761299</v>
      </c>
      <c r="D3">
        <f>hour!D2</f>
        <v>34.660857932349209</v>
      </c>
      <c r="E3">
        <f>hour!H2</f>
        <v>34576.833055746232</v>
      </c>
      <c r="F3">
        <f t="shared" ref="F3:F49" si="0">(B3/(C3^$C$1*D3^(1-$C$1)))^(1/(1-$C$1))</f>
        <v>12.224015480382983</v>
      </c>
      <c r="G3">
        <f t="shared" ref="G3:G49" si="1">B3*10^9/((C3*10^9)^$C$1*(D3*10^9)^(1-$C$1))</f>
        <v>5.4866271222848413</v>
      </c>
      <c r="H3">
        <f t="shared" ref="H3" si="2">B3/E3/($B$3/$E$3)*100</f>
        <v>100</v>
      </c>
      <c r="I3">
        <f t="shared" ref="I3" si="3">F3/$F$3*100</f>
        <v>100</v>
      </c>
      <c r="J3">
        <f t="shared" ref="J3" si="4">(C3/B3)^($C$1/(1-$C$1))/($C$3/$B$3)^($C$1/(1-$C$1))*100</f>
        <v>100</v>
      </c>
      <c r="K3">
        <f t="shared" ref="K3" si="5">D3/E3/($D$3/$E$3)*100</f>
        <v>100</v>
      </c>
    </row>
    <row r="4" spans="1:11" x14ac:dyDescent="0.25">
      <c r="A4">
        <v>1971</v>
      </c>
      <c r="B4">
        <f>'Capital stock'!B3</f>
        <v>730.42452890000004</v>
      </c>
      <c r="C4">
        <f>'Capital stock'!L3</f>
        <v>2282.6208887746343</v>
      </c>
      <c r="D4">
        <f>hour!D3</f>
        <v>34.740399049862624</v>
      </c>
      <c r="E4">
        <f>hour!H3</f>
        <v>34655.836917453482</v>
      </c>
      <c r="F4">
        <f t="shared" si="0"/>
        <v>12.298891983181369</v>
      </c>
      <c r="G4">
        <f t="shared" si="1"/>
        <v>5.5094579323623973</v>
      </c>
      <c r="H4">
        <f t="shared" ref="H4:H49" si="6">B4/E4/($B$3/$E$3)*100</f>
        <v>101.58599633513433</v>
      </c>
      <c r="I4">
        <f t="shared" ref="I4:I49" si="7">F4/$F$3*100</f>
        <v>100.61253606000867</v>
      </c>
      <c r="J4">
        <f t="shared" ref="J4:J49" si="8">(C4/B4)^($C$1/(1-$C$1))/($C$3/$B$3)^($C$1/(1-$C$1))*100</f>
        <v>100.96653031099159</v>
      </c>
      <c r="K4">
        <f t="shared" ref="K4:K49" si="9">D4/E4/($D$3/$E$3)*100</f>
        <v>100.00099386482279</v>
      </c>
    </row>
    <row r="5" spans="1:11" x14ac:dyDescent="0.25">
      <c r="A5">
        <v>1972</v>
      </c>
      <c r="B5">
        <f>'Capital stock'!B4</f>
        <v>757.38074199999994</v>
      </c>
      <c r="C5">
        <f>'Capital stock'!L4</f>
        <v>2352.5555541787435</v>
      </c>
      <c r="D5">
        <f>hour!D4</f>
        <v>34.850430498503044</v>
      </c>
      <c r="E5">
        <f>hour!H4</f>
        <v>34764.994220732478</v>
      </c>
      <c r="F5">
        <f t="shared" si="0"/>
        <v>12.748835588400842</v>
      </c>
      <c r="G5">
        <f t="shared" si="1"/>
        <v>5.6457280391357001</v>
      </c>
      <c r="H5">
        <f t="shared" si="6"/>
        <v>105.00427558414151</v>
      </c>
      <c r="I5">
        <f t="shared" si="7"/>
        <v>104.29335277642676</v>
      </c>
      <c r="J5">
        <f t="shared" si="8"/>
        <v>100.67890036135833</v>
      </c>
      <c r="K5">
        <f t="shared" si="9"/>
        <v>100.00273792427814</v>
      </c>
    </row>
    <row r="6" spans="1:11" x14ac:dyDescent="0.25">
      <c r="A6">
        <v>1973</v>
      </c>
      <c r="B6">
        <f>'Capital stock'!B5</f>
        <v>811.35065079999993</v>
      </c>
      <c r="C6">
        <f>'Capital stock'!L5</f>
        <v>2418.9811808402824</v>
      </c>
      <c r="D6">
        <f>hour!D5</f>
        <v>35.009589703588141</v>
      </c>
      <c r="E6">
        <f>hour!H5</f>
        <v>34922.691065524814</v>
      </c>
      <c r="F6">
        <f t="shared" si="0"/>
        <v>13.86000099751117</v>
      </c>
      <c r="G6">
        <f t="shared" si="1"/>
        <v>5.9758407827607263</v>
      </c>
      <c r="H6">
        <f t="shared" si="6"/>
        <v>111.97879076306276</v>
      </c>
      <c r="I6">
        <f t="shared" si="7"/>
        <v>113.38337242580889</v>
      </c>
      <c r="J6">
        <f t="shared" si="8"/>
        <v>98.755474315358526</v>
      </c>
      <c r="K6">
        <f t="shared" si="9"/>
        <v>100.0058081596494</v>
      </c>
    </row>
    <row r="7" spans="1:11" x14ac:dyDescent="0.25">
      <c r="A7">
        <v>1974</v>
      </c>
      <c r="B7">
        <f>'Capital stock'!B6</f>
        <v>855.97608170000001</v>
      </c>
      <c r="C7">
        <f>'Capital stock'!L6</f>
        <v>2522.130422554696</v>
      </c>
      <c r="D7">
        <f>hour!D6</f>
        <v>35.191565295960039</v>
      </c>
      <c r="E7">
        <f>hour!H6</f>
        <v>35105.342599089061</v>
      </c>
      <c r="F7">
        <f t="shared" si="0"/>
        <v>14.627604335100832</v>
      </c>
      <c r="G7">
        <f t="shared" si="1"/>
        <v>6.1989449424169312</v>
      </c>
      <c r="H7">
        <f t="shared" si="6"/>
        <v>117.52311667902798</v>
      </c>
      <c r="I7">
        <f t="shared" si="7"/>
        <v>119.66284203889559</v>
      </c>
      <c r="J7">
        <f t="shared" si="8"/>
        <v>98.209322160367392</v>
      </c>
      <c r="K7">
        <f t="shared" si="9"/>
        <v>100.0025958416295</v>
      </c>
    </row>
    <row r="8" spans="1:11" x14ac:dyDescent="0.25">
      <c r="A8">
        <v>1975</v>
      </c>
      <c r="B8">
        <f>'Capital stock'!B7</f>
        <v>838.08478700000001</v>
      </c>
      <c r="C8">
        <f>'Capital stock'!L7</f>
        <v>2661.1636180481869</v>
      </c>
      <c r="D8">
        <f>hour!D7</f>
        <v>35.398880154025733</v>
      </c>
      <c r="E8">
        <f>hour!H7</f>
        <v>35314.841417723401</v>
      </c>
      <c r="F8">
        <f t="shared" si="0"/>
        <v>13.74564001028093</v>
      </c>
      <c r="G8">
        <f t="shared" si="1"/>
        <v>5.942267204993092</v>
      </c>
      <c r="H8">
        <f t="shared" si="6"/>
        <v>114.38408002369214</v>
      </c>
      <c r="I8">
        <f t="shared" si="7"/>
        <v>112.44782888519602</v>
      </c>
      <c r="J8">
        <f t="shared" si="8"/>
        <v>101.72702439943335</v>
      </c>
      <c r="K8">
        <f t="shared" si="9"/>
        <v>99.99497306450408</v>
      </c>
    </row>
    <row r="9" spans="1:11" x14ac:dyDescent="0.25">
      <c r="A9">
        <v>1976</v>
      </c>
      <c r="B9">
        <f>'Capital stock'!B8</f>
        <v>897.80155600000001</v>
      </c>
      <c r="C9">
        <f>'Capital stock'!L8</f>
        <v>2739.0507441579598</v>
      </c>
      <c r="D9">
        <f>hour!D8</f>
        <v>35.563656408160874</v>
      </c>
      <c r="E9">
        <f>hour!H8</f>
        <v>35481.636514808299</v>
      </c>
      <c r="F9">
        <f t="shared" si="0"/>
        <v>14.935223456260385</v>
      </c>
      <c r="G9">
        <f t="shared" si="1"/>
        <v>6.2872969531015981</v>
      </c>
      <c r="H9">
        <f t="shared" si="6"/>
        <v>121.95836620847319</v>
      </c>
      <c r="I9">
        <f t="shared" si="7"/>
        <v>122.17935653164322</v>
      </c>
      <c r="J9">
        <f t="shared" si="8"/>
        <v>99.83092524174198</v>
      </c>
      <c r="K9">
        <f t="shared" si="9"/>
        <v>99.988181075132317</v>
      </c>
    </row>
    <row r="10" spans="1:11" x14ac:dyDescent="0.25">
      <c r="A10">
        <v>1977</v>
      </c>
      <c r="B10">
        <f>'Capital stock'!B9</f>
        <v>920.78977199999997</v>
      </c>
      <c r="C10">
        <f>'Capital stock'!L9</f>
        <v>2852.5206068154121</v>
      </c>
      <c r="D10">
        <f>hour!D9</f>
        <v>35.758273491786781</v>
      </c>
      <c r="E10">
        <f>hour!H9</f>
        <v>35677.929193809963</v>
      </c>
      <c r="F10">
        <f t="shared" si="0"/>
        <v>15.12491624245291</v>
      </c>
      <c r="G10">
        <f t="shared" si="1"/>
        <v>6.3414887343299302</v>
      </c>
      <c r="H10">
        <f t="shared" si="6"/>
        <v>124.39294042267947</v>
      </c>
      <c r="I10">
        <f t="shared" si="7"/>
        <v>123.73116073621857</v>
      </c>
      <c r="J10">
        <f t="shared" si="8"/>
        <v>100.5527238300149</v>
      </c>
      <c r="K10">
        <f t="shared" si="9"/>
        <v>99.98222729190303</v>
      </c>
    </row>
    <row r="11" spans="1:11" x14ac:dyDescent="0.25">
      <c r="A11">
        <v>1978</v>
      </c>
      <c r="B11">
        <f>'Capital stock'!B10</f>
        <v>950.62464790000001</v>
      </c>
      <c r="C11">
        <f>'Capital stock'!L10</f>
        <v>2947.3325037589461</v>
      </c>
      <c r="D11">
        <f>hour!D10</f>
        <v>35.996445020916497</v>
      </c>
      <c r="E11">
        <f>hour!H10</f>
        <v>35913.669751943075</v>
      </c>
      <c r="F11">
        <f t="shared" si="0"/>
        <v>15.505756441272533</v>
      </c>
      <c r="G11">
        <f t="shared" si="1"/>
        <v>6.4496360962849231</v>
      </c>
      <c r="H11">
        <f t="shared" si="6"/>
        <v>127.58046255021733</v>
      </c>
      <c r="I11">
        <f t="shared" si="7"/>
        <v>126.84666888843577</v>
      </c>
      <c r="J11">
        <f t="shared" si="8"/>
        <v>100.59105735726754</v>
      </c>
      <c r="K11">
        <f t="shared" si="9"/>
        <v>99.987505206690372</v>
      </c>
    </row>
    <row r="12" spans="1:11" x14ac:dyDescent="0.25">
      <c r="A12">
        <v>1979</v>
      </c>
      <c r="B12">
        <f>'Capital stock'!B11</f>
        <v>1007.2738863999999</v>
      </c>
      <c r="C12">
        <f>'Capital stock'!L11</f>
        <v>3039.9015522167492</v>
      </c>
      <c r="D12">
        <f>hour!D11</f>
        <v>36.284952517744443</v>
      </c>
      <c r="E12">
        <f>hour!H11</f>
        <v>36195.088508110835</v>
      </c>
      <c r="F12">
        <f t="shared" si="0"/>
        <v>16.507230615148327</v>
      </c>
      <c r="G12">
        <f t="shared" si="1"/>
        <v>6.730052757178667</v>
      </c>
      <c r="H12">
        <f t="shared" si="6"/>
        <v>134.1321292093817</v>
      </c>
      <c r="I12">
        <f t="shared" si="7"/>
        <v>135.03934645402745</v>
      </c>
      <c r="J12">
        <f t="shared" si="8"/>
        <v>99.322963746554976</v>
      </c>
      <c r="K12">
        <f t="shared" si="9"/>
        <v>100.00525486150995</v>
      </c>
    </row>
    <row r="13" spans="1:11" x14ac:dyDescent="0.25">
      <c r="A13">
        <v>1980</v>
      </c>
      <c r="B13">
        <f>'Capital stock'!B12</f>
        <v>1041.8235457000001</v>
      </c>
      <c r="C13">
        <f>'Capital stock'!L12</f>
        <v>3147.0178856373618</v>
      </c>
      <c r="D13">
        <f>hour!D12</f>
        <v>36.616877092395974</v>
      </c>
      <c r="E13">
        <f>hour!H12</f>
        <v>36516.027290326063</v>
      </c>
      <c r="F13">
        <f t="shared" si="0"/>
        <v>16.911459168304553</v>
      </c>
      <c r="G13">
        <f t="shared" si="1"/>
        <v>6.8416859530400069</v>
      </c>
      <c r="H13">
        <f t="shared" si="6"/>
        <v>137.5135621120009</v>
      </c>
      <c r="I13">
        <f t="shared" si="7"/>
        <v>138.3461857966717</v>
      </c>
      <c r="J13">
        <f t="shared" si="8"/>
        <v>99.365279336153449</v>
      </c>
      <c r="K13">
        <f t="shared" si="9"/>
        <v>100.03308996984626</v>
      </c>
    </row>
    <row r="14" spans="1:11" x14ac:dyDescent="0.25">
      <c r="A14">
        <v>1981</v>
      </c>
      <c r="B14">
        <f>'Capital stock'!B13</f>
        <v>1050.6189079000001</v>
      </c>
      <c r="C14">
        <f>'Capital stock'!L13</f>
        <v>3281.8464899851751</v>
      </c>
      <c r="D14">
        <f>hour!D13</f>
        <v>36.979304507976529</v>
      </c>
      <c r="E14">
        <f>hour!H13</f>
        <v>36863.86867869657</v>
      </c>
      <c r="F14">
        <f t="shared" si="0"/>
        <v>16.622607713082036</v>
      </c>
      <c r="G14">
        <f t="shared" si="1"/>
        <v>6.762004040910897</v>
      </c>
      <c r="H14">
        <f t="shared" si="6"/>
        <v>137.3659799692592</v>
      </c>
      <c r="I14">
        <f t="shared" si="7"/>
        <v>135.98320240806208</v>
      </c>
      <c r="J14">
        <f t="shared" si="8"/>
        <v>100.94625013476492</v>
      </c>
      <c r="K14">
        <f t="shared" si="9"/>
        <v>100.06996165555509</v>
      </c>
    </row>
    <row r="15" spans="1:11" x14ac:dyDescent="0.25">
      <c r="A15">
        <v>1982</v>
      </c>
      <c r="B15">
        <f>'Capital stock'!B14</f>
        <v>1054.9641170999998</v>
      </c>
      <c r="C15">
        <f>'Capital stock'!L14</f>
        <v>3391.4232887477028</v>
      </c>
      <c r="D15">
        <f>hour!D14</f>
        <v>37.357638639981154</v>
      </c>
      <c r="E15">
        <f>hour!H14</f>
        <v>37253.00027554659</v>
      </c>
      <c r="F15">
        <f t="shared" si="0"/>
        <v>16.300545008881269</v>
      </c>
      <c r="G15">
        <f t="shared" si="1"/>
        <v>6.6726361684502846</v>
      </c>
      <c r="H15">
        <f t="shared" si="6"/>
        <v>136.49329533817996</v>
      </c>
      <c r="I15">
        <f t="shared" si="7"/>
        <v>133.34853048116858</v>
      </c>
      <c r="J15">
        <f t="shared" si="8"/>
        <v>102.31964363290169</v>
      </c>
      <c r="K15">
        <f t="shared" si="9"/>
        <v>100.0377847421851</v>
      </c>
    </row>
    <row r="16" spans="1:11" x14ac:dyDescent="0.25">
      <c r="A16">
        <v>1983</v>
      </c>
      <c r="B16">
        <f>'Capital stock'!B15</f>
        <v>1067.2987943999999</v>
      </c>
      <c r="C16">
        <f>'Capital stock'!L15</f>
        <v>3487.1543780431498</v>
      </c>
      <c r="D16">
        <f>hour!D15</f>
        <v>37.729579726679809</v>
      </c>
      <c r="E16">
        <f>hour!H15</f>
        <v>37651.976356461702</v>
      </c>
      <c r="F16">
        <f t="shared" si="0"/>
        <v>16.204460122414758</v>
      </c>
      <c r="G16">
        <f t="shared" si="1"/>
        <v>6.6458648485685892</v>
      </c>
      <c r="H16">
        <f t="shared" si="6"/>
        <v>136.62592904118858</v>
      </c>
      <c r="I16">
        <f t="shared" si="7"/>
        <v>132.56249673783191</v>
      </c>
      <c r="J16">
        <f t="shared" si="8"/>
        <v>103.10325061861853</v>
      </c>
      <c r="K16">
        <f t="shared" si="9"/>
        <v>99.963187313665955</v>
      </c>
    </row>
    <row r="17" spans="1:11" x14ac:dyDescent="0.25">
      <c r="A17">
        <v>1984</v>
      </c>
      <c r="B17">
        <f>'Capital stock'!B16</f>
        <v>1101.728278</v>
      </c>
      <c r="C17">
        <f>'Capital stock'!L16</f>
        <v>3565.8155543553166</v>
      </c>
      <c r="D17">
        <f>hour!D16</f>
        <v>38.069377380200486</v>
      </c>
      <c r="E17">
        <f>hour!H16</f>
        <v>38023.356199950249</v>
      </c>
      <c r="F17">
        <f t="shared" si="0"/>
        <v>16.651716758000855</v>
      </c>
      <c r="G17">
        <f t="shared" si="1"/>
        <v>6.7700539603081715</v>
      </c>
      <c r="H17">
        <f t="shared" si="6"/>
        <v>139.65578655667144</v>
      </c>
      <c r="I17">
        <f t="shared" si="7"/>
        <v>136.22133238233721</v>
      </c>
      <c r="J17">
        <f t="shared" si="8"/>
        <v>102.6461300929022</v>
      </c>
      <c r="K17">
        <f t="shared" si="9"/>
        <v>99.87832049492404</v>
      </c>
    </row>
    <row r="18" spans="1:11" x14ac:dyDescent="0.25">
      <c r="A18">
        <v>1985</v>
      </c>
      <c r="B18">
        <f>'Capital stock'!B17</f>
        <v>1132.5555797</v>
      </c>
      <c r="C18">
        <f>'Capital stock'!L17</f>
        <v>3660.1111319967172</v>
      </c>
      <c r="D18">
        <f>hour!D17</f>
        <v>38.386047238908247</v>
      </c>
      <c r="E18">
        <f>hour!H17</f>
        <v>38343.67626333786</v>
      </c>
      <c r="F18">
        <f t="shared" si="0"/>
        <v>16.988386442584758</v>
      </c>
      <c r="G18">
        <f t="shared" si="1"/>
        <v>6.8628332928003459</v>
      </c>
      <c r="H18">
        <f t="shared" si="6"/>
        <v>142.3641571786612</v>
      </c>
      <c r="I18">
        <f t="shared" si="7"/>
        <v>138.97549843459873</v>
      </c>
      <c r="J18">
        <f t="shared" si="8"/>
        <v>102.57390088531977</v>
      </c>
      <c r="K18">
        <f t="shared" si="9"/>
        <v>99.86781521086499</v>
      </c>
    </row>
    <row r="19" spans="1:11" x14ac:dyDescent="0.25">
      <c r="A19">
        <v>1986</v>
      </c>
      <c r="B19">
        <f>'Capital stock'!B18</f>
        <v>1164.9463509</v>
      </c>
      <c r="C19">
        <f>'Capital stock'!L18</f>
        <v>3755.7133715116247</v>
      </c>
      <c r="D19">
        <f>hour!D18</f>
        <v>38.592716246989468</v>
      </c>
      <c r="E19">
        <f>hour!H18</f>
        <v>38520.245519982825</v>
      </c>
      <c r="F19">
        <f t="shared" si="0"/>
        <v>17.400425405181775</v>
      </c>
      <c r="G19">
        <f t="shared" si="1"/>
        <v>6.9755861851421885</v>
      </c>
      <c r="H19">
        <f t="shared" si="6"/>
        <v>145.76449935443995</v>
      </c>
      <c r="I19">
        <f t="shared" si="7"/>
        <v>142.34623175261729</v>
      </c>
      <c r="J19">
        <f t="shared" si="8"/>
        <v>102.4574601783435</v>
      </c>
      <c r="K19">
        <f t="shared" si="9"/>
        <v>99.945260568691367</v>
      </c>
    </row>
    <row r="20" spans="1:11" x14ac:dyDescent="0.25">
      <c r="A20">
        <v>1987</v>
      </c>
      <c r="B20">
        <f>'Capital stock'!B19</f>
        <v>1202.1309796</v>
      </c>
      <c r="C20">
        <f>'Capital stock'!L19</f>
        <v>3838.0707080253305</v>
      </c>
      <c r="D20">
        <f>hour!D19</f>
        <v>38.757909448893301</v>
      </c>
      <c r="E20">
        <f>hour!H19</f>
        <v>38651.594647163176</v>
      </c>
      <c r="F20">
        <f t="shared" si="0"/>
        <v>17.961356156737434</v>
      </c>
      <c r="G20">
        <f t="shared" si="1"/>
        <v>7.1277195710286474</v>
      </c>
      <c r="H20">
        <f t="shared" si="6"/>
        <v>149.90608412480455</v>
      </c>
      <c r="I20">
        <f t="shared" si="7"/>
        <v>146.93499190639685</v>
      </c>
      <c r="J20">
        <f t="shared" si="8"/>
        <v>101.98943689160478</v>
      </c>
      <c r="K20">
        <f t="shared" si="9"/>
        <v>100.03197241930559</v>
      </c>
    </row>
    <row r="21" spans="1:11" x14ac:dyDescent="0.25">
      <c r="A21">
        <v>1988</v>
      </c>
      <c r="B21">
        <f>'Capital stock'!B20</f>
        <v>1252.5528881999999</v>
      </c>
      <c r="C21">
        <f>'Capital stock'!L20</f>
        <v>3929.2563986730602</v>
      </c>
      <c r="D21">
        <f>hour!D20</f>
        <v>38.954757559240228</v>
      </c>
      <c r="E21">
        <f>hour!H20</f>
        <v>38760.974357731604</v>
      </c>
      <c r="F21">
        <f t="shared" si="0"/>
        <v>18.775079317163826</v>
      </c>
      <c r="G21">
        <f t="shared" si="1"/>
        <v>7.3457409826775901</v>
      </c>
      <c r="H21">
        <f t="shared" si="6"/>
        <v>155.75294734394788</v>
      </c>
      <c r="I21">
        <f t="shared" si="7"/>
        <v>153.59175016829735</v>
      </c>
      <c r="J21">
        <f t="shared" si="8"/>
        <v>101.14785085035794</v>
      </c>
      <c r="K21">
        <f t="shared" si="9"/>
        <v>100.25631205614314</v>
      </c>
    </row>
    <row r="22" spans="1:11" x14ac:dyDescent="0.25">
      <c r="A22">
        <v>1989</v>
      </c>
      <c r="B22">
        <f>'Capital stock'!B21</f>
        <v>1294.9941836999999</v>
      </c>
      <c r="C22">
        <f>'Capital stock'!L21</f>
        <v>4032.9704781755695</v>
      </c>
      <c r="D22">
        <f>hour!D21</f>
        <v>39.151566330445014</v>
      </c>
      <c r="E22">
        <f>hour!H21</f>
        <v>38860.72918197031</v>
      </c>
      <c r="F22">
        <f t="shared" si="0"/>
        <v>19.379857101394272</v>
      </c>
      <c r="G22">
        <f t="shared" si="1"/>
        <v>7.5058241941032353</v>
      </c>
      <c r="H22">
        <f t="shared" si="6"/>
        <v>160.61709211537968</v>
      </c>
      <c r="I22">
        <f t="shared" si="7"/>
        <v>158.5392061429809</v>
      </c>
      <c r="J22">
        <f t="shared" si="8"/>
        <v>100.80242473284038</v>
      </c>
      <c r="K22">
        <f t="shared" si="9"/>
        <v>100.50417451623737</v>
      </c>
    </row>
    <row r="23" spans="1:11" x14ac:dyDescent="0.25">
      <c r="A23" s="5">
        <v>1990</v>
      </c>
      <c r="B23" s="5">
        <f>'Capital stock'!B22</f>
        <v>1320.7098532</v>
      </c>
      <c r="C23" s="5">
        <f>'Capital stock'!L22</f>
        <v>4138.3122142117827</v>
      </c>
      <c r="D23" s="5">
        <f>hour!D22</f>
        <v>39.046720604391886</v>
      </c>
      <c r="E23" s="5">
        <f>hour!H22</f>
        <v>38953.008710796537</v>
      </c>
      <c r="F23" s="5">
        <f t="shared" si="0"/>
        <v>19.760759683145352</v>
      </c>
      <c r="G23" s="5">
        <f t="shared" si="1"/>
        <v>7.6058275261019039</v>
      </c>
      <c r="H23" s="5">
        <f t="shared" si="6"/>
        <v>163.41852884462321</v>
      </c>
      <c r="I23" s="5">
        <f t="shared" si="7"/>
        <v>161.65522462612458</v>
      </c>
      <c r="J23" s="5">
        <f t="shared" si="8"/>
        <v>101.09323386736466</v>
      </c>
      <c r="K23" s="5">
        <f t="shared" si="9"/>
        <v>99.997573500823151</v>
      </c>
    </row>
    <row r="24" spans="1:11" x14ac:dyDescent="0.25">
      <c r="A24">
        <v>1991</v>
      </c>
      <c r="B24">
        <f>'Capital stock'!B23</f>
        <v>1341.0282816000001</v>
      </c>
      <c r="C24">
        <f>'Capital stock'!L23</f>
        <v>4247.6159394087681</v>
      </c>
      <c r="D24">
        <f>hour!D23</f>
        <v>38.931650185804386</v>
      </c>
      <c r="E24">
        <f>hour!H23</f>
        <v>38978.457107376162</v>
      </c>
      <c r="F24">
        <f t="shared" si="0"/>
        <v>20.022032296290288</v>
      </c>
      <c r="G24">
        <f t="shared" si="1"/>
        <v>7.6740663033381704</v>
      </c>
      <c r="H24">
        <f t="shared" si="6"/>
        <v>165.82430249789741</v>
      </c>
      <c r="I24">
        <f t="shared" si="7"/>
        <v>163.79259604523168</v>
      </c>
      <c r="J24">
        <f t="shared" si="8"/>
        <v>101.60845316861374</v>
      </c>
      <c r="K24">
        <f t="shared" si="9"/>
        <v>99.637786956464609</v>
      </c>
    </row>
    <row r="25" spans="1:11" x14ac:dyDescent="0.25">
      <c r="A25">
        <v>1992</v>
      </c>
      <c r="B25">
        <f>'Capital stock'!B24</f>
        <v>1352.2161515999999</v>
      </c>
      <c r="C25">
        <f>'Capital stock'!L24</f>
        <v>4351.7916875175451</v>
      </c>
      <c r="D25">
        <f>hour!D24</f>
        <v>38.882210994642833</v>
      </c>
      <c r="E25">
        <f>hour!H24</f>
        <v>38993.256117958132</v>
      </c>
      <c r="F25">
        <f t="shared" si="0"/>
        <v>20.063848278034872</v>
      </c>
      <c r="G25">
        <f t="shared" si="1"/>
        <v>7.684961211783591</v>
      </c>
      <c r="H25">
        <f t="shared" si="6"/>
        <v>167.14427405420119</v>
      </c>
      <c r="I25">
        <f t="shared" si="7"/>
        <v>164.13467661451509</v>
      </c>
      <c r="J25">
        <f t="shared" si="8"/>
        <v>102.372616729538</v>
      </c>
      <c r="K25">
        <f t="shared" si="9"/>
        <v>99.473489963465397</v>
      </c>
    </row>
    <row r="26" spans="1:11" x14ac:dyDescent="0.25">
      <c r="A26">
        <v>1993</v>
      </c>
      <c r="B26">
        <f>'Capital stock'!B25</f>
        <v>1340.6843744</v>
      </c>
      <c r="C26">
        <f>'Capital stock'!L25</f>
        <v>4445.3212049351823</v>
      </c>
      <c r="D26">
        <f>hour!D25</f>
        <v>38.889477482621444</v>
      </c>
      <c r="E26">
        <f>hour!H25</f>
        <v>38991.502507856654</v>
      </c>
      <c r="F26">
        <f t="shared" si="0"/>
        <v>19.611789195755534</v>
      </c>
      <c r="G26">
        <f t="shared" si="1"/>
        <v>7.5667904521133691</v>
      </c>
      <c r="H26">
        <f t="shared" si="6"/>
        <v>165.72631112763995</v>
      </c>
      <c r="I26">
        <f t="shared" si="7"/>
        <v>160.43655398856785</v>
      </c>
      <c r="J26">
        <f t="shared" si="8"/>
        <v>103.81977808583032</v>
      </c>
      <c r="K26">
        <f t="shared" si="9"/>
        <v>99.496554603561606</v>
      </c>
    </row>
    <row r="27" spans="1:11" x14ac:dyDescent="0.25">
      <c r="A27">
        <v>1994</v>
      </c>
      <c r="B27">
        <f>'Capital stock'!B26</f>
        <v>1369.5228123000002</v>
      </c>
      <c r="C27">
        <f>'Capital stock'!L26</f>
        <v>4499.1340801665528</v>
      </c>
      <c r="D27">
        <f>hour!D26</f>
        <v>38.921505208379379</v>
      </c>
      <c r="E27">
        <f>hour!H26</f>
        <v>38959.099230137166</v>
      </c>
      <c r="F27">
        <f t="shared" si="0"/>
        <v>20.104475256053451</v>
      </c>
      <c r="G27">
        <f t="shared" si="1"/>
        <v>7.6955393752917418</v>
      </c>
      <c r="H27">
        <f t="shared" si="6"/>
        <v>169.43192701657864</v>
      </c>
      <c r="I27">
        <f t="shared" si="7"/>
        <v>164.46703039861964</v>
      </c>
      <c r="J27">
        <f t="shared" si="8"/>
        <v>103.36887131116374</v>
      </c>
      <c r="K27">
        <f t="shared" si="9"/>
        <v>99.661317727710269</v>
      </c>
    </row>
    <row r="28" spans="1:11" x14ac:dyDescent="0.25">
      <c r="A28">
        <v>1995</v>
      </c>
      <c r="B28">
        <f>'Capital stock'!B27</f>
        <v>1409.0587</v>
      </c>
      <c r="C28">
        <f>'Capital stock'!L27</f>
        <v>4555.0979119829399</v>
      </c>
      <c r="D28">
        <f>hour!D27</f>
        <v>39.212607015741071</v>
      </c>
      <c r="E28">
        <f>hour!H27</f>
        <v>38905.098684172699</v>
      </c>
      <c r="F28">
        <f t="shared" si="0"/>
        <v>20.687421639258023</v>
      </c>
      <c r="G28">
        <f t="shared" si="1"/>
        <v>7.8465785902089946</v>
      </c>
      <c r="H28">
        <f t="shared" si="6"/>
        <v>174.5651118716346</v>
      </c>
      <c r="I28">
        <f t="shared" si="7"/>
        <v>169.23589202301861</v>
      </c>
      <c r="J28">
        <f t="shared" si="8"/>
        <v>102.58878249127253</v>
      </c>
      <c r="K28">
        <f t="shared" si="9"/>
        <v>100.54607007504295</v>
      </c>
    </row>
    <row r="29" spans="1:11" x14ac:dyDescent="0.25">
      <c r="A29">
        <v>1996</v>
      </c>
      <c r="B29">
        <f>'Capital stock'!B28</f>
        <v>1427.1843999999999</v>
      </c>
      <c r="C29">
        <f>'Capital stock'!L28</f>
        <v>4630.3987166554125</v>
      </c>
      <c r="D29">
        <f>hour!D28</f>
        <v>39.625227866444959</v>
      </c>
      <c r="E29">
        <f>hour!H28</f>
        <v>38832.081985147051</v>
      </c>
      <c r="F29">
        <f t="shared" si="0"/>
        <v>20.70010970559937</v>
      </c>
      <c r="G29">
        <f t="shared" si="1"/>
        <v>7.8498507590718445</v>
      </c>
      <c r="H29">
        <f t="shared" si="6"/>
        <v>177.14312450012906</v>
      </c>
      <c r="I29">
        <f t="shared" si="7"/>
        <v>169.33968824580404</v>
      </c>
      <c r="J29">
        <f t="shared" si="8"/>
        <v>102.76341854306663</v>
      </c>
      <c r="K29">
        <f t="shared" si="9"/>
        <v>101.79513005719039</v>
      </c>
    </row>
    <row r="30" spans="1:11" x14ac:dyDescent="0.25">
      <c r="A30">
        <v>1997</v>
      </c>
      <c r="B30">
        <f>'Capital stock'!B29</f>
        <v>1453.3783999999998</v>
      </c>
      <c r="C30">
        <f>'Capital stock'!L29</f>
        <v>4696.2710153131638</v>
      </c>
      <c r="D30">
        <f>hour!D29</f>
        <v>39.6625798072264</v>
      </c>
      <c r="E30">
        <f>hour!H29</f>
        <v>38766.444973605299</v>
      </c>
      <c r="F30">
        <f t="shared" si="0"/>
        <v>21.100469508236717</v>
      </c>
      <c r="G30">
        <f t="shared" si="1"/>
        <v>7.9527739984803816</v>
      </c>
      <c r="H30">
        <f t="shared" si="6"/>
        <v>180.69977491780296</v>
      </c>
      <c r="I30">
        <f t="shared" si="7"/>
        <v>172.61487881865503</v>
      </c>
      <c r="J30">
        <f t="shared" si="8"/>
        <v>102.56719922513939</v>
      </c>
      <c r="K30">
        <f t="shared" si="9"/>
        <v>102.06360108546062</v>
      </c>
    </row>
    <row r="31" spans="1:11" x14ac:dyDescent="0.25">
      <c r="A31">
        <v>1998</v>
      </c>
      <c r="B31">
        <f>'Capital stock'!B30</f>
        <v>1476.8661000000002</v>
      </c>
      <c r="C31">
        <f>'Capital stock'!L30</f>
        <v>4766.126557979881</v>
      </c>
      <c r="D31">
        <f>hour!D30</f>
        <v>37.640863555139269</v>
      </c>
      <c r="E31">
        <f>hour!H30</f>
        <v>38682.406696649916</v>
      </c>
      <c r="F31">
        <f t="shared" si="0"/>
        <v>22.606573666360941</v>
      </c>
      <c r="G31">
        <f t="shared" si="1"/>
        <v>8.3345014405278555</v>
      </c>
      <c r="H31">
        <f t="shared" si="6"/>
        <v>184.01893872052483</v>
      </c>
      <c r="I31">
        <f t="shared" si="7"/>
        <v>184.93574147251218</v>
      </c>
      <c r="J31">
        <f t="shared" si="8"/>
        <v>102.50609098305074</v>
      </c>
      <c r="K31">
        <f t="shared" si="9"/>
        <v>97.071557210076605</v>
      </c>
    </row>
    <row r="32" spans="1:11" x14ac:dyDescent="0.25">
      <c r="A32">
        <v>1999</v>
      </c>
      <c r="B32">
        <f>'Capital stock'!B31</f>
        <v>1499.903</v>
      </c>
      <c r="C32">
        <f>'Capital stock'!L31</f>
        <v>4840.6287899890576</v>
      </c>
      <c r="D32">
        <f>hour!D31</f>
        <v>37.9965933289037</v>
      </c>
      <c r="E32">
        <f>hour!H31</f>
        <v>38574.340513951414</v>
      </c>
      <c r="F32">
        <f t="shared" si="0"/>
        <v>22.743905989813591</v>
      </c>
      <c r="G32">
        <f t="shared" si="1"/>
        <v>8.3688972358762328</v>
      </c>
      <c r="H32">
        <f t="shared" si="6"/>
        <v>187.41293000289011</v>
      </c>
      <c r="I32">
        <f t="shared" si="7"/>
        <v>186.05920473769734</v>
      </c>
      <c r="J32">
        <f t="shared" si="8"/>
        <v>102.50766347553517</v>
      </c>
      <c r="K32">
        <f t="shared" si="9"/>
        <v>98.263460775061588</v>
      </c>
    </row>
    <row r="33" spans="1:11" x14ac:dyDescent="0.25">
      <c r="A33">
        <v>2000</v>
      </c>
      <c r="B33">
        <f>'Capital stock'!B32</f>
        <v>1555.5509999999999</v>
      </c>
      <c r="C33">
        <f>'Capital stock'!L32</f>
        <v>4924.0203345504924</v>
      </c>
      <c r="D33">
        <f>hour!D32</f>
        <v>38.219915770673929</v>
      </c>
      <c r="E33">
        <f>hour!H32</f>
        <v>38451.122369481622</v>
      </c>
      <c r="F33">
        <f t="shared" si="0"/>
        <v>23.664396354065637</v>
      </c>
      <c r="G33">
        <f t="shared" si="1"/>
        <v>8.5977515847879129</v>
      </c>
      <c r="H33">
        <f t="shared" si="6"/>
        <v>194.98900348734261</v>
      </c>
      <c r="I33">
        <f t="shared" si="7"/>
        <v>193.58938469966844</v>
      </c>
      <c r="J33">
        <f t="shared" si="8"/>
        <v>101.57854108835862</v>
      </c>
      <c r="K33">
        <f t="shared" si="9"/>
        <v>99.157737600330108</v>
      </c>
    </row>
    <row r="34" spans="1:11" x14ac:dyDescent="0.25">
      <c r="A34">
        <v>2001</v>
      </c>
      <c r="B34">
        <f>'Capital stock'!B33</f>
        <v>1583.1183000000001</v>
      </c>
      <c r="C34">
        <f>'Capital stock'!L33</f>
        <v>5025.8983951677064</v>
      </c>
      <c r="D34">
        <f>hour!D33</f>
        <v>38.633498050820847</v>
      </c>
      <c r="E34">
        <f>hour!H33</f>
        <v>38356.4113353344</v>
      </c>
      <c r="F34">
        <f t="shared" si="0"/>
        <v>23.793320833996169</v>
      </c>
      <c r="G34">
        <f t="shared" si="1"/>
        <v>8.6295756704709792</v>
      </c>
      <c r="H34">
        <f t="shared" si="6"/>
        <v>198.93458319856711</v>
      </c>
      <c r="I34">
        <f t="shared" si="7"/>
        <v>194.6440666095321</v>
      </c>
      <c r="J34">
        <f t="shared" si="8"/>
        <v>101.71784449285335</v>
      </c>
      <c r="K34">
        <f t="shared" si="9"/>
        <v>100.47822868584284</v>
      </c>
    </row>
    <row r="35" spans="1:11" x14ac:dyDescent="0.25">
      <c r="A35">
        <v>2002</v>
      </c>
      <c r="B35">
        <f>'Capital stock'!B34</f>
        <v>1587.0531000000001</v>
      </c>
      <c r="C35">
        <f>'Capital stock'!L34</f>
        <v>5128.1715639313334</v>
      </c>
      <c r="D35">
        <f>hour!D34</f>
        <v>38.841640057647382</v>
      </c>
      <c r="E35">
        <f>hour!H34</f>
        <v>38271.452817840785</v>
      </c>
      <c r="F35">
        <f t="shared" si="0"/>
        <v>23.528262493811205</v>
      </c>
      <c r="G35">
        <f t="shared" si="1"/>
        <v>8.5640876325009661</v>
      </c>
      <c r="H35">
        <f t="shared" si="6"/>
        <v>199.8717410529793</v>
      </c>
      <c r="I35">
        <f t="shared" si="7"/>
        <v>192.47572560398996</v>
      </c>
      <c r="J35">
        <f t="shared" si="8"/>
        <v>102.56682562050032</v>
      </c>
      <c r="K35">
        <f t="shared" si="9"/>
        <v>101.24381823300368</v>
      </c>
    </row>
    <row r="36" spans="1:11" x14ac:dyDescent="0.25">
      <c r="A36">
        <v>2003</v>
      </c>
      <c r="B36">
        <f>'Capital stock'!B35</f>
        <v>1589.4546</v>
      </c>
      <c r="C36">
        <f>'Capital stock'!L35</f>
        <v>5238.5350376594533</v>
      </c>
      <c r="D36">
        <f>hour!D35</f>
        <v>39.008109964091652</v>
      </c>
      <c r="E36">
        <f>hour!H35</f>
        <v>38289.192093346974</v>
      </c>
      <c r="F36">
        <f t="shared" si="0"/>
        <v>23.245908553754848</v>
      </c>
      <c r="G36">
        <f t="shared" si="1"/>
        <v>8.4940661137923765</v>
      </c>
      <c r="H36">
        <f t="shared" si="6"/>
        <v>200.08144321192268</v>
      </c>
      <c r="I36">
        <f t="shared" si="7"/>
        <v>190.1658959043346</v>
      </c>
      <c r="J36">
        <f t="shared" si="8"/>
        <v>103.52603172129547</v>
      </c>
      <c r="K36">
        <f t="shared" si="9"/>
        <v>101.6306282491762</v>
      </c>
    </row>
    <row r="37" spans="1:11" x14ac:dyDescent="0.25">
      <c r="A37">
        <v>2004</v>
      </c>
      <c r="B37">
        <f>'Capital stock'!B36</f>
        <v>1614.5988</v>
      </c>
      <c r="C37">
        <f>'Capital stock'!L36</f>
        <v>5338.8894781230201</v>
      </c>
      <c r="D37">
        <f>hour!D36</f>
        <v>40.229642171318133</v>
      </c>
      <c r="E37">
        <f>hour!H36</f>
        <v>38397.734266625281</v>
      </c>
      <c r="F37">
        <f t="shared" si="0"/>
        <v>22.861323590588839</v>
      </c>
      <c r="G37">
        <f t="shared" si="1"/>
        <v>8.3982525836091462</v>
      </c>
      <c r="H37">
        <f t="shared" si="6"/>
        <v>202.67207466973915</v>
      </c>
      <c r="I37">
        <f t="shared" si="7"/>
        <v>187.01975326582772</v>
      </c>
      <c r="J37">
        <f t="shared" si="8"/>
        <v>103.68596111991243</v>
      </c>
      <c r="K37">
        <f t="shared" si="9"/>
        <v>104.51688936985076</v>
      </c>
    </row>
    <row r="38" spans="1:11" x14ac:dyDescent="0.25">
      <c r="A38">
        <v>2005</v>
      </c>
      <c r="B38">
        <f>'Capital stock'!B37</f>
        <v>1629.9321</v>
      </c>
      <c r="C38">
        <f>'Capital stock'!L37</f>
        <v>5441.7546027916414</v>
      </c>
      <c r="D38">
        <f>hour!D37</f>
        <v>40.135965438855941</v>
      </c>
      <c r="E38">
        <f>hour!H37</f>
        <v>38471.717415192135</v>
      </c>
      <c r="F38">
        <f t="shared" si="0"/>
        <v>23.027679685581418</v>
      </c>
      <c r="G38">
        <f t="shared" si="1"/>
        <v>8.4397604939985698</v>
      </c>
      <c r="H38">
        <f t="shared" si="6"/>
        <v>204.20333253534051</v>
      </c>
      <c r="I38">
        <f t="shared" si="7"/>
        <v>188.38064891635719</v>
      </c>
      <c r="J38">
        <f t="shared" si="8"/>
        <v>104.15700705562993</v>
      </c>
      <c r="K38">
        <f t="shared" si="9"/>
        <v>104.07299307856421</v>
      </c>
    </row>
    <row r="39" spans="1:11" x14ac:dyDescent="0.25">
      <c r="A39">
        <v>2006</v>
      </c>
      <c r="B39">
        <f>'Capital stock'!B38</f>
        <v>1662.6381000000001</v>
      </c>
      <c r="C39">
        <f>'Capital stock'!L38</f>
        <v>5542.1612586751444</v>
      </c>
      <c r="D39">
        <f>hour!D38</f>
        <v>40.668827532317415</v>
      </c>
      <c r="E39">
        <f>hour!H38</f>
        <v>38459.984109920428</v>
      </c>
      <c r="F39">
        <f t="shared" si="0"/>
        <v>23.199265061611879</v>
      </c>
      <c r="G39">
        <f t="shared" si="1"/>
        <v>8.4824727727634031</v>
      </c>
      <c r="H39">
        <f t="shared" si="6"/>
        <v>208.36439741651506</v>
      </c>
      <c r="I39">
        <f t="shared" si="7"/>
        <v>189.78432331701399</v>
      </c>
      <c r="J39">
        <f t="shared" si="8"/>
        <v>104.07938619288586</v>
      </c>
      <c r="K39">
        <f t="shared" si="9"/>
        <v>105.48688219828497</v>
      </c>
    </row>
    <row r="40" spans="1:11" x14ac:dyDescent="0.25">
      <c r="A40">
        <v>2007</v>
      </c>
      <c r="B40">
        <f>'Capital stock'!B39</f>
        <v>1687.1432</v>
      </c>
      <c r="C40">
        <f>'Capital stock'!L39</f>
        <v>5658.1180111932163</v>
      </c>
      <c r="D40">
        <f>hour!D39</f>
        <v>41.063857048852178</v>
      </c>
      <c r="E40">
        <f>hour!H39</f>
        <v>38561.46839928328</v>
      </c>
      <c r="F40">
        <f t="shared" si="0"/>
        <v>23.248163483446845</v>
      </c>
      <c r="G40">
        <f t="shared" si="1"/>
        <v>8.4946263927212549</v>
      </c>
      <c r="H40">
        <f t="shared" si="6"/>
        <v>210.87896878515272</v>
      </c>
      <c r="I40">
        <f t="shared" si="7"/>
        <v>190.18434262256409</v>
      </c>
      <c r="J40">
        <f t="shared" si="8"/>
        <v>104.37738892311663</v>
      </c>
      <c r="K40">
        <f t="shared" si="9"/>
        <v>106.23119844152606</v>
      </c>
    </row>
    <row r="41" spans="1:11" x14ac:dyDescent="0.25">
      <c r="A41">
        <v>2008</v>
      </c>
      <c r="B41">
        <f>'Capital stock'!B40</f>
        <v>1669.4213999999999</v>
      </c>
      <c r="C41">
        <f>'Capital stock'!L40</f>
        <v>5779.1674696861783</v>
      </c>
      <c r="D41">
        <f>hour!D40</f>
        <v>41.056932133509726</v>
      </c>
      <c r="E41">
        <f>hour!H40</f>
        <v>38740.063279073118</v>
      </c>
      <c r="F41">
        <f t="shared" si="0"/>
        <v>22.666871056536678</v>
      </c>
      <c r="G41">
        <f t="shared" si="1"/>
        <v>8.3496115338965051</v>
      </c>
      <c r="H41">
        <f t="shared" si="6"/>
        <v>207.70193241380127</v>
      </c>
      <c r="I41">
        <f t="shared" si="7"/>
        <v>185.42901138265341</v>
      </c>
      <c r="J41">
        <f t="shared" si="8"/>
        <v>105.94751637771907</v>
      </c>
      <c r="K41">
        <f t="shared" si="9"/>
        <v>105.72363187485013</v>
      </c>
    </row>
    <row r="42" spans="1:11" x14ac:dyDescent="0.25">
      <c r="A42">
        <v>2009</v>
      </c>
      <c r="B42">
        <f>'Capital stock'!B41</f>
        <v>1577.9028000000001</v>
      </c>
      <c r="C42">
        <f>'Capital stock'!L41</f>
        <v>5884.1216883902271</v>
      </c>
      <c r="D42">
        <f>hour!D41</f>
        <v>39.544825143535633</v>
      </c>
      <c r="E42">
        <f>hour!H41</f>
        <v>38825.161941782746</v>
      </c>
      <c r="F42">
        <f t="shared" si="0"/>
        <v>21.478388504024714</v>
      </c>
      <c r="G42">
        <f t="shared" si="1"/>
        <v>8.0493563019338499</v>
      </c>
      <c r="H42">
        <f t="shared" si="6"/>
        <v>195.8853051732068</v>
      </c>
      <c r="I42">
        <f t="shared" si="7"/>
        <v>175.70648972502602</v>
      </c>
      <c r="J42">
        <f t="shared" si="8"/>
        <v>109.7215076685126</v>
      </c>
      <c r="K42">
        <f t="shared" si="9"/>
        <v>101.60668642999337</v>
      </c>
    </row>
    <row r="43" spans="1:11" x14ac:dyDescent="0.25">
      <c r="A43">
        <v>2010</v>
      </c>
      <c r="B43">
        <f>'Capital stock'!B42</f>
        <v>1604.5145</v>
      </c>
      <c r="C43">
        <f>'Capital stock'!L42</f>
        <v>5926.7533663775321</v>
      </c>
      <c r="D43">
        <f>hour!D42</f>
        <v>39.149371859538086</v>
      </c>
      <c r="E43">
        <f>hour!H42</f>
        <v>38821.42784779385</v>
      </c>
      <c r="F43">
        <f t="shared" si="0"/>
        <v>22.160146741474225</v>
      </c>
      <c r="G43">
        <f t="shared" si="1"/>
        <v>8.2222256187583032</v>
      </c>
      <c r="H43">
        <f t="shared" si="6"/>
        <v>199.20811595991475</v>
      </c>
      <c r="I43">
        <f t="shared" si="7"/>
        <v>181.28369337421634</v>
      </c>
      <c r="J43">
        <f t="shared" si="8"/>
        <v>109.23179964335985</v>
      </c>
      <c r="K43">
        <f t="shared" si="9"/>
        <v>100.60028208488529</v>
      </c>
    </row>
    <row r="44" spans="1:11" x14ac:dyDescent="0.25">
      <c r="A44">
        <v>2011</v>
      </c>
      <c r="B44">
        <f>'Capital stock'!B43</f>
        <v>1613.7665</v>
      </c>
      <c r="C44">
        <f>'Capital stock'!L43</f>
        <v>5991.0106283130481</v>
      </c>
      <c r="D44">
        <f>hour!D43</f>
        <v>38.989185826087137</v>
      </c>
      <c r="E44">
        <f>hour!H43</f>
        <v>38715.698134465274</v>
      </c>
      <c r="F44">
        <f t="shared" si="0"/>
        <v>22.326544923313829</v>
      </c>
      <c r="G44">
        <f t="shared" si="1"/>
        <v>8.264158420479383</v>
      </c>
      <c r="H44">
        <f t="shared" si="6"/>
        <v>200.90395543601235</v>
      </c>
      <c r="I44">
        <f t="shared" si="7"/>
        <v>182.64493332116047</v>
      </c>
      <c r="J44">
        <f t="shared" si="8"/>
        <v>109.49086380233781</v>
      </c>
      <c r="K44">
        <f t="shared" si="9"/>
        <v>100.46226747305431</v>
      </c>
    </row>
    <row r="45" spans="1:11" x14ac:dyDescent="0.25">
      <c r="A45">
        <v>2012</v>
      </c>
      <c r="B45">
        <f>'Capital stock'!B44</f>
        <v>1568.2742000000001</v>
      </c>
      <c r="C45">
        <f>'Capital stock'!L44</f>
        <v>6053.0745069070417</v>
      </c>
      <c r="D45">
        <f>hour!D44</f>
        <v>37.930616655194775</v>
      </c>
      <c r="E45">
        <f>hour!H44</f>
        <v>38630.701543924559</v>
      </c>
      <c r="F45">
        <f t="shared" si="0"/>
        <v>21.898111993128762</v>
      </c>
      <c r="G45">
        <f t="shared" si="1"/>
        <v>8.1559872338763206</v>
      </c>
      <c r="H45">
        <f t="shared" si="6"/>
        <v>195.67001995322346</v>
      </c>
      <c r="I45">
        <f t="shared" si="7"/>
        <v>179.14008721823615</v>
      </c>
      <c r="J45">
        <f t="shared" si="8"/>
        <v>111.51371775296157</v>
      </c>
      <c r="K45">
        <f t="shared" si="9"/>
        <v>97.949723186186631</v>
      </c>
    </row>
    <row r="46" spans="1:11" x14ac:dyDescent="0.25">
      <c r="A46">
        <v>2013</v>
      </c>
      <c r="B46">
        <f>'Capital stock'!B45</f>
        <v>1541.1718999999998</v>
      </c>
      <c r="C46">
        <f>'Capital stock'!L45</f>
        <v>6062.2666256666653</v>
      </c>
      <c r="D46">
        <f>hour!D45</f>
        <v>37.12973743939024</v>
      </c>
      <c r="E46">
        <f>hour!H45</f>
        <v>38878.084918159897</v>
      </c>
      <c r="F46">
        <f t="shared" si="0"/>
        <v>21.788677650365347</v>
      </c>
      <c r="G46">
        <f t="shared" si="1"/>
        <v>8.1282489048665205</v>
      </c>
      <c r="H46">
        <f t="shared" si="6"/>
        <v>191.06498498163648</v>
      </c>
      <c r="I46">
        <f t="shared" si="7"/>
        <v>178.24484667359647</v>
      </c>
      <c r="J46">
        <f t="shared" si="8"/>
        <v>112.51261094985976</v>
      </c>
      <c r="K46">
        <f t="shared" si="9"/>
        <v>95.271481559057861</v>
      </c>
    </row>
    <row r="47" spans="1:11" x14ac:dyDescent="0.25">
      <c r="A47">
        <v>2014</v>
      </c>
      <c r="B47">
        <f>'Capital stock'!B46</f>
        <v>1542.9238</v>
      </c>
      <c r="C47">
        <f>'Capital stock'!L46</f>
        <v>6052.2358392047909</v>
      </c>
      <c r="D47">
        <f>hour!D46</f>
        <v>37.332495935429662</v>
      </c>
      <c r="E47">
        <f>hour!H46</f>
        <v>39035.66085415741</v>
      </c>
      <c r="F47">
        <f t="shared" si="0"/>
        <v>21.723497617682643</v>
      </c>
      <c r="G47">
        <f t="shared" si="1"/>
        <v>8.1117065360477447</v>
      </c>
      <c r="H47">
        <f t="shared" si="6"/>
        <v>190.5100226308727</v>
      </c>
      <c r="I47">
        <f t="shared" si="7"/>
        <v>177.71163373070303</v>
      </c>
      <c r="J47">
        <f t="shared" si="8"/>
        <v>112.36487526709091</v>
      </c>
      <c r="K47">
        <f t="shared" si="9"/>
        <v>95.405056958582051</v>
      </c>
    </row>
    <row r="48" spans="1:11" x14ac:dyDescent="0.25">
      <c r="A48">
        <v>2015</v>
      </c>
      <c r="B48">
        <f>'Capital stock'!B47</f>
        <v>1558.3172</v>
      </c>
      <c r="C48">
        <f>'Capital stock'!L47</f>
        <v>6044.1525626134699</v>
      </c>
      <c r="D48">
        <f>hour!D47</f>
        <v>37.633957197747904</v>
      </c>
      <c r="E48">
        <f>hour!H47</f>
        <v>38813.169201124161</v>
      </c>
      <c r="F48">
        <f t="shared" si="0"/>
        <v>21.88015051698213</v>
      </c>
      <c r="G48">
        <f t="shared" si="1"/>
        <v>8.1514375856836665</v>
      </c>
      <c r="H48">
        <f t="shared" si="6"/>
        <v>193.51366815260329</v>
      </c>
      <c r="I48">
        <f t="shared" si="7"/>
        <v>178.99315124473827</v>
      </c>
      <c r="J48">
        <f t="shared" si="8"/>
        <v>111.77084784620305</v>
      </c>
      <c r="K48">
        <f t="shared" si="9"/>
        <v>96.726770074448936</v>
      </c>
    </row>
    <row r="49" spans="1:11" x14ac:dyDescent="0.25">
      <c r="A49">
        <v>2016</v>
      </c>
      <c r="B49">
        <f>'Capital stock'!B48</f>
        <v>1573.0021999999999</v>
      </c>
      <c r="C49">
        <f>'Capital stock'!L48</f>
        <v>6042.8519750689275</v>
      </c>
      <c r="D49">
        <f>hour!D48</f>
        <v>38.222452337540375</v>
      </c>
      <c r="E49">
        <f>hour!H48</f>
        <v>38591.97045464359</v>
      </c>
      <c r="F49">
        <f t="shared" si="0"/>
        <v>21.844696595836904</v>
      </c>
      <c r="G49">
        <f t="shared" si="1"/>
        <v>8.1424535855446223</v>
      </c>
      <c r="H49">
        <f t="shared" si="6"/>
        <v>196.45688921702674</v>
      </c>
      <c r="I49">
        <f t="shared" si="7"/>
        <v>178.7031162623536</v>
      </c>
      <c r="J49">
        <f t="shared" si="8"/>
        <v>111.26732266736619</v>
      </c>
      <c r="K49">
        <f t="shared" si="9"/>
        <v>98.802401100624991</v>
      </c>
    </row>
    <row r="51" spans="1:11" x14ac:dyDescent="0.25">
      <c r="G51">
        <f>(G49/G3)^(1/46)</f>
        <v>1.0086190593939766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O18" sqref="O18"/>
    </sheetView>
  </sheetViews>
  <sheetFormatPr defaultRowHeight="15" x14ac:dyDescent="0.25"/>
  <cols>
    <col min="3" max="3" width="12" bestFit="1" customWidth="1"/>
  </cols>
  <sheetData>
    <row r="1" spans="1:7" ht="38.25" x14ac:dyDescent="0.25">
      <c r="A1" t="s">
        <v>60</v>
      </c>
      <c r="B1" s="13" t="s">
        <v>61</v>
      </c>
      <c r="C1" s="13" t="s">
        <v>62</v>
      </c>
      <c r="D1" s="13" t="s">
        <v>63</v>
      </c>
    </row>
    <row r="2" spans="1:7" x14ac:dyDescent="0.25">
      <c r="A2">
        <v>1990</v>
      </c>
      <c r="B2">
        <v>7.6058275261019039</v>
      </c>
      <c r="C2">
        <v>38953008.710796535</v>
      </c>
      <c r="D2">
        <v>202555645296.14197</v>
      </c>
      <c r="E2">
        <v>0</v>
      </c>
      <c r="F2">
        <v>0</v>
      </c>
      <c r="G2">
        <v>0</v>
      </c>
    </row>
    <row r="3" spans="1:7" x14ac:dyDescent="0.25">
      <c r="A3">
        <v>1991</v>
      </c>
      <c r="B3">
        <v>7.6740663033381704</v>
      </c>
      <c r="C3">
        <v>38978457.107376158</v>
      </c>
      <c r="D3">
        <v>202687976958.35602</v>
      </c>
      <c r="E3">
        <v>0</v>
      </c>
      <c r="F3">
        <v>0</v>
      </c>
      <c r="G3">
        <v>0</v>
      </c>
    </row>
    <row r="4" spans="1:7" x14ac:dyDescent="0.25">
      <c r="A4">
        <v>1992</v>
      </c>
      <c r="B4">
        <v>7.684961211783591</v>
      </c>
      <c r="C4">
        <v>38993256.117958128</v>
      </c>
      <c r="D4">
        <v>202764931813.38226</v>
      </c>
      <c r="E4">
        <v>0</v>
      </c>
      <c r="F4">
        <v>0</v>
      </c>
      <c r="G4">
        <v>0</v>
      </c>
    </row>
    <row r="5" spans="1:7" x14ac:dyDescent="0.25">
      <c r="A5">
        <v>1993</v>
      </c>
      <c r="B5">
        <v>7.5667904521133691</v>
      </c>
      <c r="C5">
        <v>38991502.507856652</v>
      </c>
      <c r="D5">
        <v>202755813040.85458</v>
      </c>
      <c r="E5">
        <v>0</v>
      </c>
      <c r="F5">
        <v>0</v>
      </c>
      <c r="G5">
        <v>0</v>
      </c>
    </row>
    <row r="6" spans="1:7" x14ac:dyDescent="0.25">
      <c r="A6">
        <v>1994</v>
      </c>
      <c r="B6">
        <v>7.6955393752917418</v>
      </c>
      <c r="C6">
        <v>38959099.230137169</v>
      </c>
      <c r="D6">
        <v>202587315996.71329</v>
      </c>
      <c r="E6">
        <v>0</v>
      </c>
      <c r="F6">
        <v>0</v>
      </c>
      <c r="G6">
        <v>0</v>
      </c>
    </row>
    <row r="7" spans="1:7" x14ac:dyDescent="0.25">
      <c r="A7">
        <v>1995</v>
      </c>
      <c r="B7">
        <v>7.8465785902089946</v>
      </c>
      <c r="C7">
        <v>38905098.684172697</v>
      </c>
      <c r="D7">
        <v>202306513157.69803</v>
      </c>
      <c r="E7">
        <v>0</v>
      </c>
      <c r="F7">
        <v>0</v>
      </c>
      <c r="G7">
        <v>0</v>
      </c>
    </row>
    <row r="8" spans="1:7" x14ac:dyDescent="0.25">
      <c r="A8">
        <v>1996</v>
      </c>
      <c r="B8">
        <v>7.8498507590718445</v>
      </c>
      <c r="C8">
        <v>38832081.985147052</v>
      </c>
      <c r="D8">
        <v>201926826322.76468</v>
      </c>
      <c r="E8">
        <v>0</v>
      </c>
      <c r="F8">
        <v>0</v>
      </c>
      <c r="G8">
        <v>0</v>
      </c>
    </row>
    <row r="9" spans="1:7" x14ac:dyDescent="0.25">
      <c r="A9">
        <v>1997</v>
      </c>
      <c r="B9">
        <v>7.9527739984803816</v>
      </c>
      <c r="C9">
        <v>38766444.973605298</v>
      </c>
      <c r="D9">
        <v>201585513862.74756</v>
      </c>
      <c r="E9">
        <v>0</v>
      </c>
      <c r="F9">
        <v>0</v>
      </c>
      <c r="G9">
        <v>0</v>
      </c>
    </row>
    <row r="10" spans="1:7" x14ac:dyDescent="0.25">
      <c r="A10">
        <v>1998</v>
      </c>
      <c r="B10">
        <v>8.3345014405278555</v>
      </c>
      <c r="C10">
        <v>38682406.696649916</v>
      </c>
      <c r="D10">
        <v>201148514822.57956</v>
      </c>
      <c r="E10">
        <v>0</v>
      </c>
      <c r="F10">
        <v>0</v>
      </c>
      <c r="G10">
        <v>0</v>
      </c>
    </row>
    <row r="11" spans="1:7" x14ac:dyDescent="0.25">
      <c r="A11">
        <v>1999</v>
      </c>
      <c r="B11">
        <v>8.3688972358762328</v>
      </c>
      <c r="C11">
        <v>38574340.513951413</v>
      </c>
      <c r="D11">
        <v>200586570672.54736</v>
      </c>
      <c r="E11">
        <v>0</v>
      </c>
      <c r="F11">
        <v>0</v>
      </c>
      <c r="G11">
        <v>0</v>
      </c>
    </row>
    <row r="12" spans="1:7" x14ac:dyDescent="0.25">
      <c r="A12">
        <v>2000</v>
      </c>
      <c r="B12">
        <v>8.5977515847879129</v>
      </c>
      <c r="C12">
        <v>38451122.369481623</v>
      </c>
      <c r="D12">
        <v>199945836321.30444</v>
      </c>
      <c r="E12">
        <v>0</v>
      </c>
      <c r="F12">
        <v>0</v>
      </c>
      <c r="G12">
        <v>0</v>
      </c>
    </row>
    <row r="13" spans="1:7" x14ac:dyDescent="0.25">
      <c r="A13">
        <v>2001</v>
      </c>
      <c r="B13">
        <v>8.6295756704709792</v>
      </c>
      <c r="C13">
        <v>38356411.335334398</v>
      </c>
      <c r="D13">
        <v>199453338943.73886</v>
      </c>
      <c r="E13">
        <v>0</v>
      </c>
      <c r="F13">
        <v>0</v>
      </c>
      <c r="G13">
        <v>0</v>
      </c>
    </row>
    <row r="14" spans="1:7" x14ac:dyDescent="0.25">
      <c r="A14">
        <v>2002</v>
      </c>
      <c r="B14">
        <v>8.5640876325009661</v>
      </c>
      <c r="C14">
        <v>38271452.817840785</v>
      </c>
      <c r="D14">
        <v>199011554652.77209</v>
      </c>
      <c r="E14">
        <v>0</v>
      </c>
      <c r="F14">
        <v>0</v>
      </c>
      <c r="G14">
        <v>0</v>
      </c>
    </row>
    <row r="15" spans="1:7" x14ac:dyDescent="0.25">
      <c r="A15">
        <v>2003</v>
      </c>
      <c r="B15">
        <v>8.4940661137923765</v>
      </c>
      <c r="C15">
        <v>38289192.093346976</v>
      </c>
      <c r="D15">
        <v>199103798885.40427</v>
      </c>
      <c r="E15">
        <v>0</v>
      </c>
      <c r="F15">
        <v>0</v>
      </c>
      <c r="G15">
        <v>0</v>
      </c>
    </row>
    <row r="16" spans="1:7" x14ac:dyDescent="0.25">
      <c r="A16">
        <v>2004</v>
      </c>
      <c r="B16">
        <v>8.3982525836091462</v>
      </c>
      <c r="C16">
        <v>38397734.266625278</v>
      </c>
      <c r="D16">
        <v>199668218186.45145</v>
      </c>
      <c r="E16">
        <v>0</v>
      </c>
      <c r="F16">
        <v>0</v>
      </c>
      <c r="G16">
        <v>0</v>
      </c>
    </row>
    <row r="17" spans="1:7" x14ac:dyDescent="0.25">
      <c r="A17">
        <v>2005</v>
      </c>
      <c r="B17">
        <v>8.4397604939985698</v>
      </c>
      <c r="C17">
        <v>38471717.415192135</v>
      </c>
      <c r="D17">
        <v>200052930558.99911</v>
      </c>
      <c r="E17">
        <v>0</v>
      </c>
      <c r="F17">
        <v>0</v>
      </c>
      <c r="G17">
        <v>0</v>
      </c>
    </row>
    <row r="18" spans="1:7" x14ac:dyDescent="0.25">
      <c r="A18">
        <v>2006</v>
      </c>
      <c r="B18">
        <v>8.4824727727634031</v>
      </c>
      <c r="C18">
        <v>38459984.109920427</v>
      </c>
      <c r="D18">
        <v>199991917371.58621</v>
      </c>
      <c r="E18">
        <v>0</v>
      </c>
      <c r="F18">
        <v>0</v>
      </c>
      <c r="G18">
        <v>0</v>
      </c>
    </row>
    <row r="19" spans="1:7" x14ac:dyDescent="0.25">
      <c r="A19">
        <v>2007</v>
      </c>
      <c r="B19">
        <v>8.4946263927212549</v>
      </c>
      <c r="C19">
        <v>38561468.399283282</v>
      </c>
      <c r="D19">
        <v>200519635676.27307</v>
      </c>
      <c r="E19">
        <v>0</v>
      </c>
      <c r="F19">
        <v>0</v>
      </c>
      <c r="G19">
        <v>0</v>
      </c>
    </row>
    <row r="20" spans="1:7" x14ac:dyDescent="0.25">
      <c r="A20">
        <v>2008</v>
      </c>
      <c r="B20">
        <v>8.3496115338965051</v>
      </c>
      <c r="C20">
        <v>38740063.279073119</v>
      </c>
      <c r="D20">
        <v>201448329051.18021</v>
      </c>
      <c r="E20">
        <v>0</v>
      </c>
      <c r="F20">
        <v>0</v>
      </c>
      <c r="G20">
        <v>0</v>
      </c>
    </row>
    <row r="21" spans="1:7" x14ac:dyDescent="0.25">
      <c r="A21">
        <v>2009</v>
      </c>
      <c r="B21">
        <v>8.0493563019338499</v>
      </c>
      <c r="C21">
        <v>38825161.941782743</v>
      </c>
      <c r="D21">
        <v>201890842097.27026</v>
      </c>
      <c r="E21">
        <v>0</v>
      </c>
      <c r="F21">
        <v>0</v>
      </c>
      <c r="G21">
        <v>0</v>
      </c>
    </row>
    <row r="22" spans="1:7" x14ac:dyDescent="0.25">
      <c r="A22">
        <v>2010</v>
      </c>
      <c r="B22">
        <v>8.2222256187583032</v>
      </c>
      <c r="C22">
        <v>38821427.847793847</v>
      </c>
      <c r="D22">
        <v>201871424808.52802</v>
      </c>
      <c r="E22">
        <v>0</v>
      </c>
      <c r="F22">
        <v>0</v>
      </c>
      <c r="G22">
        <v>0</v>
      </c>
    </row>
    <row r="23" spans="1:7" x14ac:dyDescent="0.25">
      <c r="A23">
        <v>2011</v>
      </c>
      <c r="B23">
        <v>8.264158420479383</v>
      </c>
      <c r="C23">
        <v>38715698.134465277</v>
      </c>
      <c r="D23">
        <v>201321630299.21945</v>
      </c>
      <c r="E23">
        <v>0</v>
      </c>
      <c r="F23">
        <v>0</v>
      </c>
      <c r="G23">
        <v>0</v>
      </c>
    </row>
    <row r="24" spans="1:7" x14ac:dyDescent="0.25">
      <c r="A24">
        <v>2012</v>
      </c>
      <c r="B24">
        <v>8.1559872338763206</v>
      </c>
      <c r="C24">
        <v>38630701.543924555</v>
      </c>
      <c r="D24">
        <v>200879648028.40768</v>
      </c>
      <c r="E24">
        <v>0</v>
      </c>
      <c r="F24">
        <v>0</v>
      </c>
      <c r="G24">
        <v>0</v>
      </c>
    </row>
    <row r="25" spans="1:7" x14ac:dyDescent="0.25">
      <c r="A25">
        <v>2013</v>
      </c>
      <c r="B25">
        <v>8.1282489048665205</v>
      </c>
      <c r="C25">
        <v>38878084.918159895</v>
      </c>
      <c r="D25">
        <v>202166041574.43146</v>
      </c>
      <c r="E25">
        <v>0</v>
      </c>
      <c r="F25">
        <v>0</v>
      </c>
      <c r="G25">
        <v>0</v>
      </c>
    </row>
    <row r="26" spans="1:7" x14ac:dyDescent="0.25">
      <c r="A26">
        <v>2014</v>
      </c>
      <c r="B26">
        <v>8.1117065360477447</v>
      </c>
      <c r="C26">
        <v>39035660.854157411</v>
      </c>
      <c r="D26">
        <v>202985436441.61853</v>
      </c>
      <c r="E26">
        <v>0</v>
      </c>
      <c r="F26">
        <v>0</v>
      </c>
      <c r="G26">
        <v>0</v>
      </c>
    </row>
    <row r="27" spans="1:7" x14ac:dyDescent="0.25">
      <c r="A27">
        <v>2015</v>
      </c>
      <c r="B27">
        <v>8.1514375856836665</v>
      </c>
      <c r="C27">
        <v>38813169.201124161</v>
      </c>
      <c r="D27">
        <v>201828479845.84564</v>
      </c>
      <c r="E27">
        <v>0</v>
      </c>
      <c r="F27">
        <v>0</v>
      </c>
      <c r="G27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A9" sqref="A9"/>
    </sheetView>
  </sheetViews>
  <sheetFormatPr defaultRowHeight="15" x14ac:dyDescent="0.25"/>
  <cols>
    <col min="3" max="3" width="12" bestFit="1" customWidth="1"/>
  </cols>
  <sheetData>
    <row r="1" spans="1:6" x14ac:dyDescent="0.25">
      <c r="A1">
        <v>5.4866271222848413</v>
      </c>
      <c r="B1">
        <v>34576833.055746235</v>
      </c>
      <c r="C1">
        <f>B1*5200</f>
        <v>179799531889.88043</v>
      </c>
      <c r="D1">
        <v>0</v>
      </c>
      <c r="E1">
        <v>0</v>
      </c>
      <c r="F1">
        <v>0</v>
      </c>
    </row>
    <row r="2" spans="1:6" x14ac:dyDescent="0.25">
      <c r="A2">
        <v>5.5094579323623973</v>
      </c>
      <c r="B2">
        <v>34655836.917453483</v>
      </c>
      <c r="C2">
        <f t="shared" ref="C2:C37" si="0">B2*5200</f>
        <v>180210351970.75812</v>
      </c>
      <c r="D2">
        <v>0</v>
      </c>
      <c r="E2">
        <v>0</v>
      </c>
      <c r="F2">
        <v>0</v>
      </c>
    </row>
    <row r="3" spans="1:6" x14ac:dyDescent="0.25">
      <c r="A3">
        <v>5.6457280391357001</v>
      </c>
      <c r="B3">
        <v>34764994.22073248</v>
      </c>
      <c r="C3">
        <f t="shared" si="0"/>
        <v>180777969947.8089</v>
      </c>
      <c r="D3">
        <v>0</v>
      </c>
      <c r="E3">
        <v>0</v>
      </c>
      <c r="F3">
        <v>0</v>
      </c>
    </row>
    <row r="4" spans="1:6" x14ac:dyDescent="0.25">
      <c r="A4">
        <v>5.9758407827607263</v>
      </c>
      <c r="B4">
        <v>34922691.065524817</v>
      </c>
      <c r="C4">
        <f t="shared" si="0"/>
        <v>181597993540.72903</v>
      </c>
      <c r="D4">
        <v>0</v>
      </c>
      <c r="E4">
        <v>0</v>
      </c>
      <c r="F4">
        <v>0</v>
      </c>
    </row>
    <row r="5" spans="1:6" x14ac:dyDescent="0.25">
      <c r="A5">
        <v>6.1989449424169312</v>
      </c>
      <c r="B5">
        <v>35105342.599089064</v>
      </c>
      <c r="C5">
        <f t="shared" si="0"/>
        <v>182547781515.26312</v>
      </c>
      <c r="D5">
        <v>0</v>
      </c>
      <c r="E5">
        <v>0</v>
      </c>
      <c r="F5">
        <v>0</v>
      </c>
    </row>
    <row r="6" spans="1:6" x14ac:dyDescent="0.25">
      <c r="A6">
        <v>5.942267204993092</v>
      </c>
      <c r="B6">
        <v>35314841.417723402</v>
      </c>
      <c r="C6">
        <f t="shared" si="0"/>
        <v>183637175372.16168</v>
      </c>
      <c r="D6">
        <v>0</v>
      </c>
      <c r="E6">
        <v>0</v>
      </c>
      <c r="F6">
        <v>0</v>
      </c>
    </row>
    <row r="7" spans="1:6" x14ac:dyDescent="0.25">
      <c r="A7">
        <v>6.2872969531015981</v>
      </c>
      <c r="B7">
        <v>35481636.514808297</v>
      </c>
      <c r="C7">
        <f t="shared" si="0"/>
        <v>184504509877.00314</v>
      </c>
      <c r="D7">
        <v>0</v>
      </c>
      <c r="E7">
        <v>0</v>
      </c>
      <c r="F7">
        <v>0</v>
      </c>
    </row>
    <row r="8" spans="1:6" x14ac:dyDescent="0.25">
      <c r="A8">
        <v>6.3414887343299302</v>
      </c>
      <c r="B8">
        <v>35677929.193809964</v>
      </c>
      <c r="C8">
        <f t="shared" si="0"/>
        <v>185525231807.8118</v>
      </c>
      <c r="D8">
        <v>0</v>
      </c>
      <c r="E8">
        <v>0</v>
      </c>
      <c r="F8">
        <v>0</v>
      </c>
    </row>
    <row r="9" spans="1:6" x14ac:dyDescent="0.25">
      <c r="A9">
        <v>6.4496360962849231</v>
      </c>
      <c r="B9">
        <v>35913669.751943074</v>
      </c>
      <c r="C9">
        <f t="shared" si="0"/>
        <v>186751082710.10397</v>
      </c>
      <c r="D9">
        <v>0</v>
      </c>
      <c r="E9">
        <v>0</v>
      </c>
      <c r="F9">
        <v>0</v>
      </c>
    </row>
    <row r="10" spans="1:6" x14ac:dyDescent="0.25">
      <c r="A10">
        <v>6.730052757178667</v>
      </c>
      <c r="B10">
        <v>36195088.508110836</v>
      </c>
      <c r="C10">
        <f t="shared" si="0"/>
        <v>188214460242.17636</v>
      </c>
      <c r="D10">
        <v>0</v>
      </c>
      <c r="E10">
        <v>0</v>
      </c>
      <c r="F10">
        <v>0</v>
      </c>
    </row>
    <row r="11" spans="1:6" x14ac:dyDescent="0.25">
      <c r="A11">
        <v>6.8416859530400069</v>
      </c>
      <c r="B11">
        <v>36516027.290326066</v>
      </c>
      <c r="C11">
        <f t="shared" si="0"/>
        <v>189883341909.69556</v>
      </c>
      <c r="D11">
        <v>0</v>
      </c>
      <c r="E11">
        <v>0</v>
      </c>
      <c r="F11">
        <v>0</v>
      </c>
    </row>
    <row r="12" spans="1:6" x14ac:dyDescent="0.25">
      <c r="A12">
        <v>6.762004040910897</v>
      </c>
      <c r="B12">
        <v>36863868.678696573</v>
      </c>
      <c r="C12">
        <f t="shared" si="0"/>
        <v>191692117129.22217</v>
      </c>
      <c r="D12">
        <v>0</v>
      </c>
      <c r="E12">
        <v>0</v>
      </c>
      <c r="F12">
        <v>0</v>
      </c>
    </row>
    <row r="13" spans="1:6" x14ac:dyDescent="0.25">
      <c r="A13">
        <v>6.6726361684502846</v>
      </c>
      <c r="B13">
        <v>37253000.275546588</v>
      </c>
      <c r="C13">
        <f t="shared" si="0"/>
        <v>193715601432.84225</v>
      </c>
      <c r="D13">
        <v>0</v>
      </c>
      <c r="E13">
        <v>0</v>
      </c>
      <c r="F13">
        <v>0</v>
      </c>
    </row>
    <row r="14" spans="1:6" x14ac:dyDescent="0.25">
      <c r="A14">
        <v>6.6458648485685892</v>
      </c>
      <c r="B14">
        <v>37651976.356461704</v>
      </c>
      <c r="C14">
        <f t="shared" si="0"/>
        <v>195790277053.60086</v>
      </c>
      <c r="D14">
        <v>0</v>
      </c>
      <c r="E14">
        <v>0</v>
      </c>
      <c r="F14">
        <v>0</v>
      </c>
    </row>
    <row r="15" spans="1:6" x14ac:dyDescent="0.25">
      <c r="A15">
        <v>6.7700539603081715</v>
      </c>
      <c r="B15">
        <v>38023356.199950248</v>
      </c>
      <c r="C15">
        <f t="shared" si="0"/>
        <v>197721452239.7413</v>
      </c>
      <c r="D15">
        <v>0</v>
      </c>
      <c r="E15">
        <v>0</v>
      </c>
      <c r="F15">
        <v>0</v>
      </c>
    </row>
    <row r="16" spans="1:6" x14ac:dyDescent="0.25">
      <c r="A16">
        <v>6.8628332928003459</v>
      </c>
      <c r="B16">
        <v>38343676.263337858</v>
      </c>
      <c r="C16">
        <f t="shared" si="0"/>
        <v>199387116569.35687</v>
      </c>
      <c r="D16">
        <v>0</v>
      </c>
      <c r="E16">
        <v>0</v>
      </c>
      <c r="F16">
        <v>0</v>
      </c>
    </row>
    <row r="17" spans="1:6" x14ac:dyDescent="0.25">
      <c r="A17">
        <v>6.9755861851421885</v>
      </c>
      <c r="B17">
        <v>38520245.519982822</v>
      </c>
      <c r="C17">
        <f t="shared" si="0"/>
        <v>200305276703.91068</v>
      </c>
      <c r="D17">
        <v>0</v>
      </c>
      <c r="E17">
        <v>0</v>
      </c>
      <c r="F17">
        <v>0</v>
      </c>
    </row>
    <row r="18" spans="1:6" x14ac:dyDescent="0.25">
      <c r="A18">
        <v>7.1277195710286474</v>
      </c>
      <c r="B18">
        <v>38651594.647163175</v>
      </c>
      <c r="C18">
        <f t="shared" si="0"/>
        <v>200988292165.2485</v>
      </c>
      <c r="D18">
        <v>0</v>
      </c>
      <c r="E18">
        <v>0</v>
      </c>
      <c r="F18">
        <v>0</v>
      </c>
    </row>
    <row r="19" spans="1:6" x14ac:dyDescent="0.25">
      <c r="A19">
        <v>7.3457409826775901</v>
      </c>
      <c r="B19">
        <v>38760974.357731603</v>
      </c>
      <c r="C19">
        <f t="shared" si="0"/>
        <v>201557066660.20435</v>
      </c>
      <c r="D19">
        <v>0</v>
      </c>
      <c r="E19">
        <v>0</v>
      </c>
      <c r="F19">
        <v>0</v>
      </c>
    </row>
    <row r="20" spans="1:6" x14ac:dyDescent="0.25">
      <c r="A20">
        <v>7.5058241941032353</v>
      </c>
      <c r="B20">
        <v>38860729.181970313</v>
      </c>
      <c r="C20">
        <f t="shared" si="0"/>
        <v>202075791746.24564</v>
      </c>
      <c r="D20">
        <v>0</v>
      </c>
      <c r="E20">
        <v>0</v>
      </c>
      <c r="F20">
        <v>0</v>
      </c>
    </row>
    <row r="21" spans="1:6" x14ac:dyDescent="0.25">
      <c r="A21">
        <v>7.6058275261019039</v>
      </c>
      <c r="B21">
        <v>38953008.710796535</v>
      </c>
      <c r="C21">
        <f t="shared" si="0"/>
        <v>202555645296.14197</v>
      </c>
      <c r="D21">
        <v>0</v>
      </c>
      <c r="E21">
        <v>0</v>
      </c>
      <c r="F21">
        <v>0</v>
      </c>
    </row>
    <row r="22" spans="1:6" x14ac:dyDescent="0.25">
      <c r="A22">
        <v>7.6740663033381704</v>
      </c>
      <c r="B22">
        <v>38978457.107376158</v>
      </c>
      <c r="C22">
        <f t="shared" si="0"/>
        <v>202687976958.35602</v>
      </c>
      <c r="D22">
        <v>0</v>
      </c>
      <c r="E22">
        <v>0</v>
      </c>
      <c r="F22">
        <v>0</v>
      </c>
    </row>
    <row r="23" spans="1:6" x14ac:dyDescent="0.25">
      <c r="A23">
        <v>7.684961211783591</v>
      </c>
      <c r="B23">
        <v>38993256.117958128</v>
      </c>
      <c r="C23">
        <f t="shared" si="0"/>
        <v>202764931813.38226</v>
      </c>
      <c r="D23">
        <v>0</v>
      </c>
      <c r="E23">
        <v>0</v>
      </c>
      <c r="F23">
        <v>0</v>
      </c>
    </row>
    <row r="24" spans="1:6" x14ac:dyDescent="0.25">
      <c r="A24">
        <v>7.5667904521133691</v>
      </c>
      <c r="B24">
        <v>38991502.507856652</v>
      </c>
      <c r="C24">
        <f t="shared" si="0"/>
        <v>202755813040.85458</v>
      </c>
      <c r="D24">
        <v>0</v>
      </c>
      <c r="E24">
        <v>0</v>
      </c>
      <c r="F24">
        <v>0</v>
      </c>
    </row>
    <row r="25" spans="1:6" x14ac:dyDescent="0.25">
      <c r="A25">
        <v>7.6955393752917418</v>
      </c>
      <c r="B25">
        <v>38959099.230137169</v>
      </c>
      <c r="C25">
        <f t="shared" si="0"/>
        <v>202587315996.71329</v>
      </c>
      <c r="D25">
        <v>0</v>
      </c>
      <c r="E25">
        <v>0</v>
      </c>
      <c r="F25">
        <v>0</v>
      </c>
    </row>
    <row r="26" spans="1:6" x14ac:dyDescent="0.25">
      <c r="A26">
        <v>7.8465785902089946</v>
      </c>
      <c r="B26">
        <v>38905098.684172697</v>
      </c>
      <c r="C26">
        <f t="shared" si="0"/>
        <v>202306513157.69803</v>
      </c>
      <c r="D26">
        <v>0</v>
      </c>
      <c r="E26">
        <v>0</v>
      </c>
      <c r="F26">
        <v>0</v>
      </c>
    </row>
    <row r="27" spans="1:6" x14ac:dyDescent="0.25">
      <c r="A27">
        <v>7.8498507590718445</v>
      </c>
      <c r="B27">
        <v>38832081.985147052</v>
      </c>
      <c r="C27">
        <f t="shared" si="0"/>
        <v>201926826322.76468</v>
      </c>
      <c r="D27">
        <v>0</v>
      </c>
      <c r="E27">
        <v>0</v>
      </c>
      <c r="F27">
        <v>0</v>
      </c>
    </row>
    <row r="28" spans="1:6" x14ac:dyDescent="0.25">
      <c r="A28">
        <v>7.9527739984803816</v>
      </c>
      <c r="B28">
        <v>38766444.973605298</v>
      </c>
      <c r="C28">
        <f t="shared" si="0"/>
        <v>201585513862.74756</v>
      </c>
      <c r="D28">
        <v>0</v>
      </c>
      <c r="E28">
        <v>0</v>
      </c>
      <c r="F28">
        <v>0</v>
      </c>
    </row>
    <row r="29" spans="1:6" x14ac:dyDescent="0.25">
      <c r="A29">
        <v>8.3345014405278555</v>
      </c>
      <c r="B29">
        <v>38682406.696649916</v>
      </c>
      <c r="C29">
        <f t="shared" si="0"/>
        <v>201148514822.57956</v>
      </c>
      <c r="D29">
        <v>0</v>
      </c>
      <c r="E29">
        <v>0</v>
      </c>
      <c r="F29">
        <v>0</v>
      </c>
    </row>
    <row r="30" spans="1:6" x14ac:dyDescent="0.25">
      <c r="A30">
        <v>8.3688972358762328</v>
      </c>
      <c r="B30">
        <v>38574340.513951413</v>
      </c>
      <c r="C30">
        <f t="shared" si="0"/>
        <v>200586570672.54736</v>
      </c>
      <c r="D30">
        <v>0</v>
      </c>
      <c r="E30">
        <v>0</v>
      </c>
      <c r="F30">
        <v>0</v>
      </c>
    </row>
    <row r="31" spans="1:6" x14ac:dyDescent="0.25">
      <c r="A31">
        <v>8.5977515847879129</v>
      </c>
      <c r="B31">
        <v>38451122.369481623</v>
      </c>
      <c r="C31">
        <f t="shared" si="0"/>
        <v>199945836321.30444</v>
      </c>
      <c r="D31">
        <v>0</v>
      </c>
      <c r="E31">
        <v>0</v>
      </c>
      <c r="F31">
        <v>0</v>
      </c>
    </row>
    <row r="32" spans="1:6" x14ac:dyDescent="0.25">
      <c r="A32">
        <v>8.6295756704709792</v>
      </c>
      <c r="B32">
        <v>38356411.335334398</v>
      </c>
      <c r="C32">
        <f t="shared" si="0"/>
        <v>199453338943.73886</v>
      </c>
      <c r="D32">
        <v>0</v>
      </c>
      <c r="E32">
        <v>0</v>
      </c>
      <c r="F32">
        <v>0</v>
      </c>
    </row>
    <row r="33" spans="1:6" x14ac:dyDescent="0.25">
      <c r="A33">
        <v>8.5640876325009661</v>
      </c>
      <c r="B33">
        <v>38271452.817840785</v>
      </c>
      <c r="C33">
        <f t="shared" si="0"/>
        <v>199011554652.77209</v>
      </c>
      <c r="D33">
        <v>0</v>
      </c>
      <c r="E33">
        <v>0</v>
      </c>
      <c r="F33">
        <v>0</v>
      </c>
    </row>
    <row r="34" spans="1:6" x14ac:dyDescent="0.25">
      <c r="A34">
        <v>8.4940661137923765</v>
      </c>
      <c r="B34">
        <v>38289192.093346976</v>
      </c>
      <c r="C34">
        <f t="shared" si="0"/>
        <v>199103798885.40427</v>
      </c>
      <c r="D34">
        <v>0</v>
      </c>
      <c r="E34">
        <v>0</v>
      </c>
      <c r="F34">
        <v>0</v>
      </c>
    </row>
    <row r="35" spans="1:6" x14ac:dyDescent="0.25">
      <c r="A35">
        <v>8.3982525836091462</v>
      </c>
      <c r="B35">
        <v>38397734.266625278</v>
      </c>
      <c r="C35">
        <f t="shared" si="0"/>
        <v>199668218186.45145</v>
      </c>
      <c r="D35">
        <v>0</v>
      </c>
      <c r="E35">
        <v>0</v>
      </c>
      <c r="F35">
        <v>0</v>
      </c>
    </row>
    <row r="36" spans="1:6" x14ac:dyDescent="0.25">
      <c r="A36">
        <v>8.4397604939985698</v>
      </c>
      <c r="B36">
        <v>38471717.415192135</v>
      </c>
      <c r="C36">
        <f t="shared" si="0"/>
        <v>200052930558.99911</v>
      </c>
      <c r="D36">
        <v>0</v>
      </c>
      <c r="E36">
        <v>0</v>
      </c>
      <c r="F36">
        <v>0</v>
      </c>
    </row>
    <row r="37" spans="1:6" x14ac:dyDescent="0.25">
      <c r="A37">
        <v>8.4824727727634031</v>
      </c>
      <c r="B37">
        <v>38459984.109920427</v>
      </c>
      <c r="C37">
        <f t="shared" si="0"/>
        <v>199991917371.58621</v>
      </c>
      <c r="D37">
        <v>0</v>
      </c>
      <c r="E37">
        <v>0</v>
      </c>
      <c r="F37">
        <v>0</v>
      </c>
    </row>
    <row r="38" spans="1:6" x14ac:dyDescent="0.25">
      <c r="A38">
        <v>8.4946263927212549</v>
      </c>
      <c r="B38">
        <v>38561468.399283282</v>
      </c>
      <c r="C38">
        <f t="shared" ref="C38:C47" si="1">B38*5200</f>
        <v>200519635676.27307</v>
      </c>
      <c r="D38">
        <v>0</v>
      </c>
      <c r="E38">
        <v>0</v>
      </c>
      <c r="F38">
        <v>0</v>
      </c>
    </row>
    <row r="39" spans="1:6" x14ac:dyDescent="0.25">
      <c r="A39">
        <v>8.3496115338965051</v>
      </c>
      <c r="B39">
        <v>38740063.279073119</v>
      </c>
      <c r="C39">
        <f t="shared" si="1"/>
        <v>201448329051.18021</v>
      </c>
      <c r="D39">
        <v>0</v>
      </c>
      <c r="E39">
        <v>0</v>
      </c>
      <c r="F39">
        <v>0</v>
      </c>
    </row>
    <row r="40" spans="1:6" x14ac:dyDescent="0.25">
      <c r="A40">
        <v>8.0493563019338499</v>
      </c>
      <c r="B40">
        <v>38825161.941782743</v>
      </c>
      <c r="C40">
        <f t="shared" si="1"/>
        <v>201890842097.27026</v>
      </c>
      <c r="D40">
        <v>0</v>
      </c>
      <c r="E40">
        <v>0</v>
      </c>
      <c r="F40">
        <v>0</v>
      </c>
    </row>
    <row r="41" spans="1:6" x14ac:dyDescent="0.25">
      <c r="A41">
        <v>8.2222256187583032</v>
      </c>
      <c r="B41">
        <v>38821427.847793847</v>
      </c>
      <c r="C41">
        <f t="shared" si="1"/>
        <v>201871424808.52802</v>
      </c>
      <c r="D41">
        <v>0</v>
      </c>
      <c r="E41">
        <v>0</v>
      </c>
      <c r="F41">
        <v>0</v>
      </c>
    </row>
    <row r="42" spans="1:6" x14ac:dyDescent="0.25">
      <c r="A42">
        <v>8.264158420479383</v>
      </c>
      <c r="B42">
        <v>38715698.134465277</v>
      </c>
      <c r="C42">
        <f t="shared" si="1"/>
        <v>201321630299.21945</v>
      </c>
      <c r="D42">
        <v>0</v>
      </c>
      <c r="E42">
        <v>0</v>
      </c>
      <c r="F42">
        <v>0</v>
      </c>
    </row>
    <row r="43" spans="1:6" x14ac:dyDescent="0.25">
      <c r="A43">
        <v>8.1559872338763206</v>
      </c>
      <c r="B43">
        <v>38630701.543924555</v>
      </c>
      <c r="C43">
        <f t="shared" si="1"/>
        <v>200879648028.40768</v>
      </c>
      <c r="D43">
        <v>0</v>
      </c>
      <c r="E43">
        <v>0</v>
      </c>
      <c r="F43">
        <v>0</v>
      </c>
    </row>
    <row r="44" spans="1:6" x14ac:dyDescent="0.25">
      <c r="A44">
        <v>8.1282489048665205</v>
      </c>
      <c r="B44">
        <v>38878084.918159895</v>
      </c>
      <c r="C44">
        <f t="shared" si="1"/>
        <v>202166041574.43146</v>
      </c>
      <c r="D44">
        <v>0</v>
      </c>
      <c r="E44">
        <v>0</v>
      </c>
      <c r="F44">
        <v>0</v>
      </c>
    </row>
    <row r="45" spans="1:6" x14ac:dyDescent="0.25">
      <c r="A45">
        <v>8.1117065360477447</v>
      </c>
      <c r="B45">
        <v>39035660.854157411</v>
      </c>
      <c r="C45">
        <f t="shared" si="1"/>
        <v>202985436441.61853</v>
      </c>
      <c r="D45">
        <v>0</v>
      </c>
      <c r="E45">
        <v>0</v>
      </c>
      <c r="F45">
        <v>0</v>
      </c>
    </row>
    <row r="46" spans="1:6" x14ac:dyDescent="0.25">
      <c r="A46">
        <v>8.1514375856836665</v>
      </c>
      <c r="B46">
        <v>38813169.201124161</v>
      </c>
      <c r="C46">
        <f t="shared" si="1"/>
        <v>201828479845.84564</v>
      </c>
      <c r="D46">
        <v>0</v>
      </c>
      <c r="E46">
        <v>0</v>
      </c>
      <c r="F46">
        <v>0</v>
      </c>
    </row>
    <row r="47" spans="1:6" x14ac:dyDescent="0.25">
      <c r="A47">
        <v>8.1424535855446223</v>
      </c>
      <c r="B47">
        <v>38591970.454643592</v>
      </c>
      <c r="C47">
        <f t="shared" si="1"/>
        <v>200678246364.14667</v>
      </c>
      <c r="D47">
        <v>0</v>
      </c>
      <c r="E47">
        <v>0</v>
      </c>
      <c r="F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 x14ac:dyDescent="0.25"/>
  <sheetData>
    <row r="1" spans="1:1" x14ac:dyDescent="0.25">
      <c r="A1">
        <v>0.96416714095999079</v>
      </c>
    </row>
    <row r="2" spans="1:1" x14ac:dyDescent="0.25">
      <c r="A2">
        <v>0.51928709297391429</v>
      </c>
    </row>
    <row r="3" spans="1:1" x14ac:dyDescent="0.25">
      <c r="A3">
        <v>4.475859238033715E-2</v>
      </c>
    </row>
    <row r="4" spans="1:1" x14ac:dyDescent="0.25">
      <c r="A4">
        <v>0.32</v>
      </c>
    </row>
    <row r="5" spans="1:1" x14ac:dyDescent="0.25">
      <c r="A5">
        <v>1.0086190593939766</v>
      </c>
    </row>
    <row r="6" spans="1:1" x14ac:dyDescent="0.25">
      <c r="A6">
        <v>1.0015464450853873</v>
      </c>
    </row>
    <row r="7" spans="1:1" x14ac:dyDescent="0.25">
      <c r="A7">
        <v>3147.0178856373618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5" x14ac:dyDescent="0.25"/>
  <sheetData>
    <row r="1" spans="1:1" x14ac:dyDescent="0.25">
      <c r="A1">
        <v>0.96087275728590216</v>
      </c>
    </row>
    <row r="2" spans="1:1" x14ac:dyDescent="0.25">
      <c r="A2">
        <v>0.52334012413659692</v>
      </c>
    </row>
    <row r="3" spans="1:1" x14ac:dyDescent="0.25">
      <c r="A3">
        <v>4.475859238033715E-2</v>
      </c>
    </row>
    <row r="4" spans="1:1" x14ac:dyDescent="0.25">
      <c r="A4">
        <v>0.32</v>
      </c>
    </row>
    <row r="5" spans="1:1" x14ac:dyDescent="0.25">
      <c r="A5">
        <v>1.0086190593939766</v>
      </c>
    </row>
    <row r="6" spans="1:1" x14ac:dyDescent="0.25">
      <c r="A6">
        <v>1</v>
      </c>
    </row>
    <row r="7" spans="1:1" x14ac:dyDescent="0.25">
      <c r="A7">
        <v>4138.3122142117827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26" sqref="E26"/>
    </sheetView>
  </sheetViews>
  <sheetFormatPr defaultRowHeight="15" x14ac:dyDescent="0.25"/>
  <sheetData>
    <row r="1" spans="1:6" x14ac:dyDescent="0.25">
      <c r="A1" s="12">
        <v>90.115548000000004</v>
      </c>
      <c r="B1" s="12">
        <v>0.36556797000000002</v>
      </c>
      <c r="C1" s="12">
        <v>0.54060812000000003</v>
      </c>
      <c r="D1" s="12">
        <v>0.63443203000000004</v>
      </c>
      <c r="E1" s="12">
        <v>1.1789151E-6</v>
      </c>
      <c r="F1" s="12">
        <v>271435.96000000002</v>
      </c>
    </row>
    <row r="2" spans="1:6" x14ac:dyDescent="0.25">
      <c r="A2" s="12">
        <v>5445.4709000000003</v>
      </c>
      <c r="B2" s="12">
        <v>0.45675035000000003</v>
      </c>
      <c r="C2" s="12">
        <v>0.57882511000000003</v>
      </c>
      <c r="D2" s="12">
        <v>0.54324965000000003</v>
      </c>
      <c r="E2" s="12">
        <v>6.0457491999999996E-3</v>
      </c>
      <c r="F2" s="12">
        <v>52.884993000000001</v>
      </c>
    </row>
    <row r="3" spans="1:6" x14ac:dyDescent="0.25">
      <c r="A3" s="12">
        <v>22589.936000000002</v>
      </c>
      <c r="B3" s="12">
        <v>0.51870380000000005</v>
      </c>
      <c r="C3" s="12">
        <v>0.60802986000000003</v>
      </c>
      <c r="D3" s="12">
        <v>0.48129620000000001</v>
      </c>
      <c r="E3" s="12">
        <v>0.11145288</v>
      </c>
      <c r="F3" s="12">
        <v>2.8264100999999999</v>
      </c>
    </row>
    <row r="4" spans="1:6" x14ac:dyDescent="0.25">
      <c r="A4" s="12">
        <v>38281.563999999998</v>
      </c>
      <c r="B4" s="12">
        <v>0.50258475999999996</v>
      </c>
      <c r="C4" s="12">
        <v>0.60015141000000005</v>
      </c>
      <c r="D4" s="12">
        <v>0.49741523999999998</v>
      </c>
      <c r="E4" s="12">
        <v>0.36892809999999998</v>
      </c>
      <c r="F4" s="12">
        <v>0.82261909</v>
      </c>
    </row>
    <row r="5" spans="1:6" x14ac:dyDescent="0.25">
      <c r="A5" s="12">
        <v>50131.434000000001</v>
      </c>
      <c r="B5" s="12">
        <v>0.47218681000000001</v>
      </c>
      <c r="C5" s="12">
        <v>0.58583622000000002</v>
      </c>
      <c r="D5" s="12">
        <v>0.52781319000000004</v>
      </c>
      <c r="E5" s="12">
        <v>0.65344163</v>
      </c>
      <c r="F5" s="12">
        <v>0.44495614999999999</v>
      </c>
    </row>
    <row r="6" spans="1:6" x14ac:dyDescent="0.25">
      <c r="A6" s="12">
        <v>59415.476000000002</v>
      </c>
      <c r="B6" s="12">
        <v>0.44264650999999999</v>
      </c>
      <c r="C6" s="12">
        <v>0.57256437999999998</v>
      </c>
      <c r="D6" s="12">
        <v>0.55735349000000001</v>
      </c>
      <c r="E6" s="12">
        <v>0.92634881999999996</v>
      </c>
      <c r="F6" s="12">
        <v>0.30068362999999998</v>
      </c>
    </row>
    <row r="7" spans="1:6" x14ac:dyDescent="0.25">
      <c r="A7" s="12">
        <v>65483.673999999999</v>
      </c>
      <c r="B7" s="12">
        <v>0.40586549</v>
      </c>
      <c r="C7" s="12">
        <v>0.55685688</v>
      </c>
      <c r="D7" s="12">
        <v>0.59413450999999995</v>
      </c>
      <c r="E7" s="12">
        <v>1.2067791999999999</v>
      </c>
      <c r="F7" s="12">
        <v>0.22041005999999999</v>
      </c>
    </row>
    <row r="8" spans="1:6" x14ac:dyDescent="0.25">
      <c r="A8" s="12">
        <v>71100.357000000004</v>
      </c>
      <c r="B8" s="12">
        <v>0.37968569000000002</v>
      </c>
      <c r="C8" s="12">
        <v>0.54619163000000004</v>
      </c>
      <c r="D8" s="12">
        <v>0.62031431000000004</v>
      </c>
      <c r="E8" s="12">
        <v>1.4379348999999999</v>
      </c>
      <c r="F8" s="12">
        <v>0.17778277000000001</v>
      </c>
    </row>
    <row r="9" spans="1:6" x14ac:dyDescent="0.25">
      <c r="A9" s="12">
        <v>79495.941999999995</v>
      </c>
      <c r="B9" s="12">
        <v>0.38087133000000001</v>
      </c>
      <c r="C9" s="12">
        <v>0.54666581000000003</v>
      </c>
      <c r="D9" s="12">
        <v>0.61912867000000005</v>
      </c>
      <c r="E9" s="12">
        <v>1.5715052</v>
      </c>
      <c r="F9" s="12">
        <v>0.15886785</v>
      </c>
    </row>
    <row r="10" spans="1:6" x14ac:dyDescent="0.25">
      <c r="A10" s="12">
        <v>83665.373999999996</v>
      </c>
      <c r="B10" s="12">
        <v>0.35737978999999997</v>
      </c>
      <c r="C10" s="12">
        <v>0.53742171000000005</v>
      </c>
      <c r="D10" s="12">
        <v>0.64262021000000003</v>
      </c>
      <c r="E10" s="12">
        <v>1.7932573000000001</v>
      </c>
      <c r="F10" s="12">
        <v>0.13368764</v>
      </c>
    </row>
    <row r="11" spans="1:6" x14ac:dyDescent="0.25">
      <c r="A11" s="12">
        <v>89948.618000000002</v>
      </c>
      <c r="B11" s="12">
        <v>0.35416735999999999</v>
      </c>
      <c r="C11" s="12">
        <v>0.53618184000000002</v>
      </c>
      <c r="D11" s="12">
        <v>0.64583263999999996</v>
      </c>
      <c r="E11" s="12">
        <v>1.9319213</v>
      </c>
      <c r="F11" s="12">
        <v>0.12087963</v>
      </c>
    </row>
    <row r="12" spans="1:6" x14ac:dyDescent="0.25">
      <c r="A12" s="12">
        <v>93429.64</v>
      </c>
      <c r="B12" s="12">
        <v>0.33761018999999998</v>
      </c>
      <c r="C12" s="12">
        <v>0.52988109000000005</v>
      </c>
      <c r="D12" s="12">
        <v>0.66238980999999997</v>
      </c>
      <c r="E12" s="12">
        <v>2.1228937000000001</v>
      </c>
      <c r="F12" s="12">
        <v>0.10597906</v>
      </c>
    </row>
    <row r="13" spans="1:6" x14ac:dyDescent="0.25">
      <c r="A13" s="12">
        <v>95007.096999999994</v>
      </c>
      <c r="B13" s="12">
        <v>0.31468156000000003</v>
      </c>
      <c r="C13" s="12">
        <v>0.52139632000000002</v>
      </c>
      <c r="D13" s="12">
        <v>0.68531843999999997</v>
      </c>
      <c r="E13" s="12">
        <v>2.3313746000000002</v>
      </c>
      <c r="F13" s="12">
        <v>9.2499488000000005E-2</v>
      </c>
    </row>
    <row r="14" spans="1:6" x14ac:dyDescent="0.25">
      <c r="A14" s="12">
        <v>95937.197</v>
      </c>
      <c r="B14" s="12">
        <v>0.29445147999999999</v>
      </c>
      <c r="C14" s="12">
        <v>0.51413264999999997</v>
      </c>
      <c r="D14" s="12">
        <v>0.70554852000000001</v>
      </c>
      <c r="E14" s="12">
        <v>2.5158993999999999</v>
      </c>
      <c r="F14" s="12">
        <v>8.2432504000000004E-2</v>
      </c>
    </row>
    <row r="15" spans="1:6" x14ac:dyDescent="0.25">
      <c r="A15" s="12">
        <v>96003.48</v>
      </c>
      <c r="B15" s="12">
        <v>0.27426191</v>
      </c>
      <c r="C15" s="12">
        <v>0.50708253000000003</v>
      </c>
      <c r="D15" s="12">
        <v>0.72573809</v>
      </c>
      <c r="E15" s="12">
        <v>2.6882595</v>
      </c>
      <c r="F15" s="12">
        <v>7.4277535000000006E-2</v>
      </c>
    </row>
    <row r="16" spans="1:6" x14ac:dyDescent="0.25">
      <c r="A16" s="12">
        <v>97953.782999999996</v>
      </c>
      <c r="B16" s="12">
        <v>0.26987557000000001</v>
      </c>
      <c r="C16" s="12">
        <v>0.50557631999999997</v>
      </c>
      <c r="D16" s="12">
        <v>0.73012443000000005</v>
      </c>
      <c r="E16" s="12">
        <v>2.7802524000000002</v>
      </c>
      <c r="F16" s="12">
        <v>7.0338871999999997E-2</v>
      </c>
    </row>
    <row r="17" spans="1:6" x14ac:dyDescent="0.25">
      <c r="A17" s="12">
        <v>99898.562999999995</v>
      </c>
      <c r="B17" s="12">
        <v>0.26595637999999999</v>
      </c>
      <c r="C17" s="12">
        <v>0.50423808000000003</v>
      </c>
      <c r="D17" s="12">
        <v>0.73404362000000001</v>
      </c>
      <c r="E17" s="12">
        <v>2.8696069999999998</v>
      </c>
      <c r="F17" s="12">
        <v>6.6754935000000001E-2</v>
      </c>
    </row>
    <row r="18" spans="1:6" x14ac:dyDescent="0.25">
      <c r="A18" s="12">
        <v>101291.54</v>
      </c>
      <c r="B18" s="12">
        <v>0.26220486999999998</v>
      </c>
      <c r="C18" s="12">
        <v>0.50296372</v>
      </c>
      <c r="D18" s="12">
        <v>0.73779512999999997</v>
      </c>
      <c r="E18" s="12">
        <v>2.9579642000000002</v>
      </c>
      <c r="F18" s="12">
        <v>6.3423919999999995E-2</v>
      </c>
    </row>
    <row r="19" spans="1:6" x14ac:dyDescent="0.25">
      <c r="A19" s="12">
        <v>99924.009000000005</v>
      </c>
      <c r="B19" s="12">
        <v>0.24323077000000001</v>
      </c>
      <c r="C19" s="12">
        <v>0.49661576000000002</v>
      </c>
      <c r="D19" s="12">
        <v>0.75676922999999996</v>
      </c>
      <c r="E19" s="12">
        <v>3.1156033999999999</v>
      </c>
      <c r="F19" s="12">
        <v>5.7950242999999999E-2</v>
      </c>
    </row>
    <row r="20" spans="1:6" x14ac:dyDescent="0.25">
      <c r="A20" s="12">
        <v>95539.106</v>
      </c>
      <c r="B20" s="12">
        <v>0.20282175</v>
      </c>
      <c r="C20" s="12">
        <v>0.48361659000000001</v>
      </c>
      <c r="D20" s="12">
        <v>0.79717824999999998</v>
      </c>
      <c r="E20" s="12">
        <v>3.3597622</v>
      </c>
      <c r="F20" s="12">
        <v>5.0486244999999999E-2</v>
      </c>
    </row>
    <row r="21" spans="1:6" x14ac:dyDescent="0.25">
      <c r="A21" s="12">
        <v>98875.588000000003</v>
      </c>
      <c r="B21" s="12">
        <v>0.22108537</v>
      </c>
      <c r="C21" s="12">
        <v>0.48940652000000001</v>
      </c>
      <c r="D21" s="12">
        <v>0.77891463000000005</v>
      </c>
      <c r="E21" s="12">
        <v>3.2973805</v>
      </c>
      <c r="F21" s="12">
        <v>5.2288139999999997E-2</v>
      </c>
    </row>
    <row r="22" spans="1:6" x14ac:dyDescent="0.25">
      <c r="A22" s="12">
        <v>100187.03</v>
      </c>
      <c r="B22" s="12">
        <v>0.22144304000000001</v>
      </c>
      <c r="C22" s="12">
        <v>0.48952129</v>
      </c>
      <c r="D22" s="12">
        <v>0.77855695999999996</v>
      </c>
      <c r="E22" s="12">
        <v>3.3358403999999999</v>
      </c>
      <c r="F22" s="12">
        <v>5.1169260000000001E-2</v>
      </c>
    </row>
    <row r="23" spans="1:6" x14ac:dyDescent="0.25">
      <c r="A23" s="12">
        <v>98853.731</v>
      </c>
      <c r="B23" s="12">
        <v>0.20391350999999999</v>
      </c>
      <c r="C23" s="12">
        <v>0.48395885</v>
      </c>
      <c r="D23" s="12">
        <v>0.79608648999999998</v>
      </c>
      <c r="E23" s="12">
        <v>3.4615407</v>
      </c>
      <c r="F23" s="12">
        <v>4.7685792999999997E-2</v>
      </c>
    </row>
    <row r="24" spans="1:6" x14ac:dyDescent="0.25">
      <c r="A24" s="12">
        <v>98734.737999999998</v>
      </c>
      <c r="B24" s="12">
        <v>0.20334659999999999</v>
      </c>
      <c r="C24" s="12">
        <v>0.48378106999999998</v>
      </c>
      <c r="D24" s="12">
        <v>0.79665339999999996</v>
      </c>
      <c r="E24" s="12">
        <v>3.4923867999999998</v>
      </c>
      <c r="F24" s="12">
        <v>4.6869289000000001E-2</v>
      </c>
    </row>
    <row r="25" spans="1:6" x14ac:dyDescent="0.25">
      <c r="A25" s="12">
        <v>98819.83</v>
      </c>
      <c r="B25" s="12">
        <v>0.20315068999999999</v>
      </c>
      <c r="C25" s="12">
        <v>0.48371966</v>
      </c>
      <c r="D25" s="12">
        <v>0.79684931000000003</v>
      </c>
      <c r="E25" s="12">
        <v>3.5220959999999999</v>
      </c>
      <c r="F25" s="12">
        <v>4.6096400000000003E-2</v>
      </c>
    </row>
    <row r="26" spans="1:6" x14ac:dyDescent="0.25">
      <c r="A26" s="12">
        <v>99927.373000000007</v>
      </c>
      <c r="B26" s="12">
        <v>0.20388215000000001</v>
      </c>
      <c r="C26" s="12">
        <v>0.48394901000000001</v>
      </c>
      <c r="D26" s="12">
        <v>0.79611785000000002</v>
      </c>
      <c r="E26" s="12">
        <v>3.5482852999999999</v>
      </c>
      <c r="F26" s="12">
        <v>4.5425813000000002E-2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Capital stock</vt:lpstr>
      <vt:lpstr>hour</vt:lpstr>
      <vt:lpstr>parameters</vt:lpstr>
      <vt:lpstr>growth accounting</vt:lpstr>
      <vt:lpstr>model_input</vt:lpstr>
      <vt:lpstr>dataBase</vt:lpstr>
      <vt:lpstr>Sheet2</vt:lpstr>
      <vt:lpstr>model_param</vt:lpstr>
      <vt:lpstr>output</vt:lpstr>
      <vt:lpstr>Y_N</vt:lpstr>
      <vt:lpstr>K_N</vt:lpstr>
      <vt:lpstr>L_N</vt:lpstr>
    </vt:vector>
  </TitlesOfParts>
  <Company>ECON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Moon, Yeabin</dc:creator>
  <cp:lastModifiedBy>Moon, Yeabin</cp:lastModifiedBy>
  <dcterms:created xsi:type="dcterms:W3CDTF">2018-01-29T23:37:55Z</dcterms:created>
  <dcterms:modified xsi:type="dcterms:W3CDTF">2018-01-30T23:30:19Z</dcterms:modified>
</cp:coreProperties>
</file>