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5game\h5文档\理财\"/>
    </mc:Choice>
  </mc:AlternateContent>
  <bookViews>
    <workbookView xWindow="0" yWindow="0" windowWidth="21600" windowHeight="9465" firstSheet="1" activeTab="2"/>
  </bookViews>
  <sheets>
    <sheet name="4月份" sheetId="1" r:id="rId1"/>
    <sheet name="6~7月份" sheetId="2" r:id="rId2"/>
    <sheet name="8月份" sheetId="4" r:id="rId3"/>
    <sheet name="费用开支" sheetId="3" r:id="rId4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7" i="4" l="1"/>
  <c r="J294" i="4"/>
  <c r="F294" i="4"/>
  <c r="K294" i="4" s="1"/>
  <c r="L293" i="4"/>
  <c r="H293" i="4"/>
  <c r="J293" i="4" s="1"/>
  <c r="F293" i="4"/>
  <c r="H292" i="4"/>
  <c r="J292" i="4" s="1"/>
  <c r="F292" i="4"/>
  <c r="E291" i="4"/>
  <c r="L288" i="4" s="1"/>
  <c r="M288" i="4" s="1"/>
  <c r="M291" i="4" s="1"/>
  <c r="D291" i="4"/>
  <c r="B291" i="4"/>
  <c r="J290" i="4"/>
  <c r="F290" i="4"/>
  <c r="K290" i="4" s="1"/>
  <c r="J289" i="4"/>
  <c r="F289" i="4"/>
  <c r="K289" i="4" s="1"/>
  <c r="I288" i="4"/>
  <c r="I291" i="4" s="1"/>
  <c r="D297" i="4" s="1"/>
  <c r="F288" i="4"/>
  <c r="F291" i="4" s="1"/>
  <c r="C297" i="4" s="1"/>
  <c r="H294" i="4" l="1"/>
  <c r="B294" i="4" s="1"/>
  <c r="F297" i="4"/>
  <c r="H297" i="4" s="1"/>
  <c r="H291" i="4"/>
  <c r="L297" i="4"/>
  <c r="G297" i="4"/>
  <c r="I297" i="4" s="1"/>
  <c r="M297" i="4" s="1"/>
  <c r="E24" i="3"/>
  <c r="F24" i="3" s="1"/>
  <c r="J282" i="4"/>
  <c r="F282" i="4"/>
  <c r="K282" i="4" s="1"/>
  <c r="F281" i="4"/>
  <c r="H281" i="4" s="1"/>
  <c r="J281" i="4" s="1"/>
  <c r="F280" i="4"/>
  <c r="H280" i="4" s="1"/>
  <c r="J280" i="4" s="1"/>
  <c r="E279" i="4"/>
  <c r="D279" i="4"/>
  <c r="L276" i="4" s="1"/>
  <c r="B279" i="4"/>
  <c r="K285" i="4" s="1"/>
  <c r="J278" i="4"/>
  <c r="F278" i="4"/>
  <c r="J277" i="4"/>
  <c r="F277" i="4"/>
  <c r="K277" i="4" s="1"/>
  <c r="I276" i="4"/>
  <c r="I279" i="4" s="1"/>
  <c r="D285" i="4" s="1"/>
  <c r="F276" i="4"/>
  <c r="J270" i="4"/>
  <c r="F270" i="4"/>
  <c r="K270" i="4" s="1"/>
  <c r="H269" i="4"/>
  <c r="J269" i="4" s="1"/>
  <c r="F269" i="4"/>
  <c r="L269" i="4" s="1"/>
  <c r="F268" i="4"/>
  <c r="H268" i="4" s="1"/>
  <c r="J268" i="4" s="1"/>
  <c r="E267" i="4"/>
  <c r="D267" i="4"/>
  <c r="L264" i="4" s="1"/>
  <c r="B267" i="4"/>
  <c r="K273" i="4" s="1"/>
  <c r="J266" i="4"/>
  <c r="F266" i="4"/>
  <c r="J265" i="4"/>
  <c r="F265" i="4"/>
  <c r="K265" i="4" s="1"/>
  <c r="I264" i="4"/>
  <c r="I267" i="4" s="1"/>
  <c r="D273" i="4" s="1"/>
  <c r="F264" i="4"/>
  <c r="J258" i="4"/>
  <c r="F258" i="4"/>
  <c r="K258" i="4" s="1"/>
  <c r="F257" i="4"/>
  <c r="L257" i="4" s="1"/>
  <c r="H256" i="4"/>
  <c r="J256" i="4" s="1"/>
  <c r="F256" i="4"/>
  <c r="E255" i="4"/>
  <c r="D255" i="4"/>
  <c r="B255" i="4"/>
  <c r="K261" i="4" s="1"/>
  <c r="J254" i="4"/>
  <c r="F254" i="4"/>
  <c r="K254" i="4" s="1"/>
  <c r="J253" i="4"/>
  <c r="F253" i="4"/>
  <c r="K253" i="4" s="1"/>
  <c r="L252" i="4"/>
  <c r="M252" i="4" s="1"/>
  <c r="M255" i="4" s="1"/>
  <c r="I252" i="4"/>
  <c r="I255" i="4" s="1"/>
  <c r="D261" i="4" s="1"/>
  <c r="F252" i="4"/>
  <c r="K249" i="4"/>
  <c r="J246" i="4"/>
  <c r="F246" i="4"/>
  <c r="K246" i="4" s="1"/>
  <c r="H245" i="4"/>
  <c r="J245" i="4" s="1"/>
  <c r="F245" i="4"/>
  <c r="L245" i="4" s="1"/>
  <c r="F244" i="4"/>
  <c r="H244" i="4" s="1"/>
  <c r="J244" i="4" s="1"/>
  <c r="E243" i="4"/>
  <c r="D243" i="4"/>
  <c r="B243" i="4"/>
  <c r="J242" i="4"/>
  <c r="F242" i="4"/>
  <c r="K242" i="4" s="1"/>
  <c r="J241" i="4"/>
  <c r="F241" i="4"/>
  <c r="K241" i="4" s="1"/>
  <c r="L240" i="4"/>
  <c r="M240" i="4" s="1"/>
  <c r="M243" i="4" s="1"/>
  <c r="I240" i="4"/>
  <c r="I243" i="4" s="1"/>
  <c r="D249" i="4" s="1"/>
  <c r="F240" i="4"/>
  <c r="F243" i="4" s="1"/>
  <c r="C249" i="4" s="1"/>
  <c r="F249" i="4" s="1"/>
  <c r="N297" i="4" l="1"/>
  <c r="J297" i="4"/>
  <c r="I24" i="3"/>
  <c r="K24" i="3"/>
  <c r="L281" i="4"/>
  <c r="F279" i="4"/>
  <c r="C285" i="4" s="1"/>
  <c r="F285" i="4" s="1"/>
  <c r="H279" i="4"/>
  <c r="M276" i="4"/>
  <c r="M279" i="4" s="1"/>
  <c r="K278" i="4"/>
  <c r="H282" i="4"/>
  <c r="B282" i="4" s="1"/>
  <c r="F267" i="4"/>
  <c r="C273" i="4" s="1"/>
  <c r="F273" i="4" s="1"/>
  <c r="G273" i="4" s="1"/>
  <c r="I273" i="4" s="1"/>
  <c r="M273" i="4" s="1"/>
  <c r="H267" i="4"/>
  <c r="M264" i="4"/>
  <c r="M267" i="4" s="1"/>
  <c r="K266" i="4"/>
  <c r="H270" i="4"/>
  <c r="B270" i="4" s="1"/>
  <c r="H258" i="4"/>
  <c r="B258" i="4" s="1"/>
  <c r="F255" i="4"/>
  <c r="C261" i="4" s="1"/>
  <c r="F261" i="4" s="1"/>
  <c r="H255" i="4"/>
  <c r="H257" i="4"/>
  <c r="J257" i="4" s="1"/>
  <c r="H246" i="4"/>
  <c r="B246" i="4" s="1"/>
  <c r="H243" i="4"/>
  <c r="G249" i="4"/>
  <c r="I249" i="4" s="1"/>
  <c r="M249" i="4" s="1"/>
  <c r="L249" i="4"/>
  <c r="H249" i="4"/>
  <c r="E29" i="3"/>
  <c r="D29" i="3" s="1"/>
  <c r="J234" i="4"/>
  <c r="F234" i="4"/>
  <c r="K234" i="4" s="1"/>
  <c r="F233" i="4"/>
  <c r="H233" i="4" s="1"/>
  <c r="J233" i="4" s="1"/>
  <c r="F232" i="4"/>
  <c r="H232" i="4" s="1"/>
  <c r="J232" i="4" s="1"/>
  <c r="E231" i="4"/>
  <c r="D231" i="4"/>
  <c r="B231" i="4"/>
  <c r="K237" i="4" s="1"/>
  <c r="J230" i="4"/>
  <c r="F230" i="4"/>
  <c r="K230" i="4" s="1"/>
  <c r="J229" i="4"/>
  <c r="F229" i="4"/>
  <c r="K229" i="4" s="1"/>
  <c r="I228" i="4"/>
  <c r="I231" i="4" s="1"/>
  <c r="D237" i="4" s="1"/>
  <c r="F228" i="4"/>
  <c r="G285" i="4" l="1"/>
  <c r="I285" i="4" s="1"/>
  <c r="M285" i="4" s="1"/>
  <c r="L285" i="4"/>
  <c r="H285" i="4"/>
  <c r="L273" i="4"/>
  <c r="H273" i="4"/>
  <c r="N273" i="4" s="1"/>
  <c r="L261" i="4"/>
  <c r="H261" i="4"/>
  <c r="G261" i="4"/>
  <c r="I261" i="4" s="1"/>
  <c r="M261" i="4" s="1"/>
  <c r="N249" i="4"/>
  <c r="J249" i="4"/>
  <c r="L228" i="4"/>
  <c r="H231" i="4" s="1"/>
  <c r="L233" i="4"/>
  <c r="F231" i="4"/>
  <c r="C237" i="4" s="1"/>
  <c r="F237" i="4" s="1"/>
  <c r="M228" i="4"/>
  <c r="M231" i="4" s="1"/>
  <c r="H234" i="4"/>
  <c r="B234" i="4" s="1"/>
  <c r="N285" i="4" l="1"/>
  <c r="J285" i="4"/>
  <c r="J273" i="4"/>
  <c r="N261" i="4"/>
  <c r="J261" i="4"/>
  <c r="L237" i="4"/>
  <c r="H237" i="4"/>
  <c r="G237" i="4"/>
  <c r="I237" i="4" s="1"/>
  <c r="M237" i="4" s="1"/>
  <c r="J222" i="4"/>
  <c r="F222" i="4"/>
  <c r="K222" i="4" s="1"/>
  <c r="F221" i="4"/>
  <c r="H221" i="4" s="1"/>
  <c r="J221" i="4" s="1"/>
  <c r="F220" i="4"/>
  <c r="H220" i="4" s="1"/>
  <c r="J220" i="4" s="1"/>
  <c r="E219" i="4"/>
  <c r="D219" i="4"/>
  <c r="B219" i="4"/>
  <c r="K225" i="4" s="1"/>
  <c r="J218" i="4"/>
  <c r="F218" i="4"/>
  <c r="K218" i="4" s="1"/>
  <c r="J217" i="4"/>
  <c r="F217" i="4"/>
  <c r="K217" i="4" s="1"/>
  <c r="J216" i="4"/>
  <c r="F216" i="4"/>
  <c r="K216" i="4" s="1"/>
  <c r="I215" i="4"/>
  <c r="I219" i="4" s="1"/>
  <c r="D225" i="4" s="1"/>
  <c r="F215" i="4"/>
  <c r="N237" i="4" l="1"/>
  <c r="J237" i="4"/>
  <c r="L215" i="4"/>
  <c r="M215" i="4" s="1"/>
  <c r="M219" i="4" s="1"/>
  <c r="L221" i="4"/>
  <c r="F219" i="4"/>
  <c r="C225" i="4" s="1"/>
  <c r="F225" i="4" s="1"/>
  <c r="G225" i="4" s="1"/>
  <c r="I225" i="4" s="1"/>
  <c r="M225" i="4" s="1"/>
  <c r="H222" i="4"/>
  <c r="B222" i="4" s="1"/>
  <c r="J209" i="4"/>
  <c r="F209" i="4"/>
  <c r="K209" i="4" s="1"/>
  <c r="F208" i="4"/>
  <c r="L208" i="4" s="1"/>
  <c r="F207" i="4"/>
  <c r="H207" i="4" s="1"/>
  <c r="J207" i="4" s="1"/>
  <c r="E206" i="4"/>
  <c r="D206" i="4"/>
  <c r="B206" i="4"/>
  <c r="K212" i="4" s="1"/>
  <c r="J205" i="4"/>
  <c r="F205" i="4"/>
  <c r="K205" i="4" s="1"/>
  <c r="J204" i="4"/>
  <c r="F204" i="4"/>
  <c r="K204" i="4" s="1"/>
  <c r="J203" i="4"/>
  <c r="F203" i="4"/>
  <c r="J202" i="4"/>
  <c r="F202" i="4"/>
  <c r="K202" i="4" s="1"/>
  <c r="I201" i="4"/>
  <c r="I206" i="4" s="1"/>
  <c r="D212" i="4" s="1"/>
  <c r="F201" i="4"/>
  <c r="J195" i="4"/>
  <c r="F195" i="4"/>
  <c r="K195" i="4" s="1"/>
  <c r="F194" i="4"/>
  <c r="L194" i="4" s="1"/>
  <c r="F193" i="4"/>
  <c r="H193" i="4" s="1"/>
  <c r="J193" i="4" s="1"/>
  <c r="E192" i="4"/>
  <c r="D192" i="4"/>
  <c r="B192" i="4"/>
  <c r="K198" i="4" s="1"/>
  <c r="J191" i="4"/>
  <c r="F191" i="4"/>
  <c r="K191" i="4" s="1"/>
  <c r="J190" i="4"/>
  <c r="F190" i="4"/>
  <c r="K190" i="4" s="1"/>
  <c r="J189" i="4"/>
  <c r="F189" i="4"/>
  <c r="K189" i="4" s="1"/>
  <c r="J188" i="4"/>
  <c r="F188" i="4"/>
  <c r="K188" i="4" s="1"/>
  <c r="L187" i="4"/>
  <c r="M187" i="4" s="1"/>
  <c r="M192" i="4" s="1"/>
  <c r="I187" i="4"/>
  <c r="I192" i="4" s="1"/>
  <c r="D198" i="4" s="1"/>
  <c r="F187" i="4"/>
  <c r="L201" i="4" l="1"/>
  <c r="H206" i="4" s="1"/>
  <c r="H219" i="4"/>
  <c r="H225" i="4"/>
  <c r="J225" i="4" s="1"/>
  <c r="L225" i="4"/>
  <c r="N225" i="4"/>
  <c r="H208" i="4"/>
  <c r="J208" i="4" s="1"/>
  <c r="F206" i="4"/>
  <c r="C212" i="4" s="1"/>
  <c r="F212" i="4" s="1"/>
  <c r="G212" i="4" s="1"/>
  <c r="I212" i="4" s="1"/>
  <c r="M212" i="4" s="1"/>
  <c r="M201" i="4"/>
  <c r="M206" i="4" s="1"/>
  <c r="K203" i="4"/>
  <c r="H209" i="4"/>
  <c r="B209" i="4" s="1"/>
  <c r="H195" i="4"/>
  <c r="B195" i="4" s="1"/>
  <c r="F192" i="4"/>
  <c r="C198" i="4" s="1"/>
  <c r="F198" i="4" s="1"/>
  <c r="H192" i="4"/>
  <c r="H194" i="4"/>
  <c r="J194" i="4" s="1"/>
  <c r="J181" i="4"/>
  <c r="F181" i="4"/>
  <c r="K181" i="4" s="1"/>
  <c r="F180" i="4"/>
  <c r="H180" i="4" s="1"/>
  <c r="J180" i="4" s="1"/>
  <c r="F179" i="4"/>
  <c r="H179" i="4" s="1"/>
  <c r="J179" i="4" s="1"/>
  <c r="E178" i="4"/>
  <c r="D178" i="4"/>
  <c r="B178" i="4"/>
  <c r="K184" i="4" s="1"/>
  <c r="J177" i="4"/>
  <c r="F177" i="4"/>
  <c r="K177" i="4" s="1"/>
  <c r="J176" i="4"/>
  <c r="F176" i="4"/>
  <c r="K176" i="4" s="1"/>
  <c r="J175" i="4"/>
  <c r="F175" i="4"/>
  <c r="J174" i="4"/>
  <c r="F174" i="4"/>
  <c r="K174" i="4" s="1"/>
  <c r="I173" i="4"/>
  <c r="I178" i="4" s="1"/>
  <c r="D184" i="4" s="1"/>
  <c r="F173" i="4"/>
  <c r="J167" i="4"/>
  <c r="F167" i="4"/>
  <c r="K167" i="4" s="1"/>
  <c r="F166" i="4"/>
  <c r="L166" i="4" s="1"/>
  <c r="F165" i="4"/>
  <c r="H165" i="4" s="1"/>
  <c r="J165" i="4" s="1"/>
  <c r="E164" i="4"/>
  <c r="D164" i="4"/>
  <c r="B164" i="4"/>
  <c r="K170" i="4" s="1"/>
  <c r="J163" i="4"/>
  <c r="F163" i="4"/>
  <c r="K163" i="4" s="1"/>
  <c r="J162" i="4"/>
  <c r="F162" i="4"/>
  <c r="K162" i="4" s="1"/>
  <c r="J161" i="4"/>
  <c r="F161" i="4"/>
  <c r="J160" i="4"/>
  <c r="F160" i="4"/>
  <c r="K160" i="4" s="1"/>
  <c r="I159" i="4"/>
  <c r="I164" i="4" s="1"/>
  <c r="D170" i="4" s="1"/>
  <c r="F159" i="4"/>
  <c r="J153" i="4"/>
  <c r="F153" i="4"/>
  <c r="K153" i="4" s="1"/>
  <c r="F152" i="4"/>
  <c r="H152" i="4" s="1"/>
  <c r="J152" i="4" s="1"/>
  <c r="F151" i="4"/>
  <c r="H151" i="4" s="1"/>
  <c r="J151" i="4" s="1"/>
  <c r="E150" i="4"/>
  <c r="D150" i="4"/>
  <c r="B150" i="4"/>
  <c r="K156" i="4" s="1"/>
  <c r="J149" i="4"/>
  <c r="F149" i="4"/>
  <c r="K149" i="4" s="1"/>
  <c r="J148" i="4"/>
  <c r="F148" i="4"/>
  <c r="K148" i="4" s="1"/>
  <c r="J147" i="4"/>
  <c r="F147" i="4"/>
  <c r="K147" i="4" s="1"/>
  <c r="J146" i="4"/>
  <c r="F146" i="4"/>
  <c r="K146" i="4" s="1"/>
  <c r="I145" i="4"/>
  <c r="I150" i="4" s="1"/>
  <c r="D156" i="4" s="1"/>
  <c r="F145" i="4"/>
  <c r="J139" i="4"/>
  <c r="F139" i="4"/>
  <c r="K139" i="4" s="1"/>
  <c r="F138" i="4"/>
  <c r="H138" i="4" s="1"/>
  <c r="J138" i="4" s="1"/>
  <c r="F137" i="4"/>
  <c r="H137" i="4" s="1"/>
  <c r="J137" i="4" s="1"/>
  <c r="E136" i="4"/>
  <c r="D136" i="4"/>
  <c r="B136" i="4"/>
  <c r="K142" i="4" s="1"/>
  <c r="J135" i="4"/>
  <c r="F135" i="4"/>
  <c r="K135" i="4" s="1"/>
  <c r="J134" i="4"/>
  <c r="F134" i="4"/>
  <c r="K134" i="4" s="1"/>
  <c r="J133" i="4"/>
  <c r="F133" i="4"/>
  <c r="J132" i="4"/>
  <c r="F132" i="4"/>
  <c r="K132" i="4" s="1"/>
  <c r="I131" i="4"/>
  <c r="I136" i="4" s="1"/>
  <c r="D142" i="4" s="1"/>
  <c r="F131" i="4"/>
  <c r="J125" i="4"/>
  <c r="F125" i="4"/>
  <c r="K125" i="4" s="1"/>
  <c r="F124" i="4"/>
  <c r="H124" i="4" s="1"/>
  <c r="J124" i="4" s="1"/>
  <c r="F123" i="4"/>
  <c r="H123" i="4" s="1"/>
  <c r="J123" i="4" s="1"/>
  <c r="E122" i="4"/>
  <c r="D122" i="4"/>
  <c r="L117" i="4" s="1"/>
  <c r="B122" i="4"/>
  <c r="K128" i="4" s="1"/>
  <c r="J121" i="4"/>
  <c r="F121" i="4"/>
  <c r="K121" i="4" s="1"/>
  <c r="J120" i="4"/>
  <c r="F120" i="4"/>
  <c r="K120" i="4" s="1"/>
  <c r="J119" i="4"/>
  <c r="F119" i="4"/>
  <c r="J118" i="4"/>
  <c r="F118" i="4"/>
  <c r="K118" i="4" s="1"/>
  <c r="I117" i="4"/>
  <c r="I122" i="4" s="1"/>
  <c r="D128" i="4" s="1"/>
  <c r="F117" i="4"/>
  <c r="J111" i="4"/>
  <c r="F111" i="4"/>
  <c r="K111" i="4" s="1"/>
  <c r="F110" i="4"/>
  <c r="L110" i="4" s="1"/>
  <c r="F109" i="4"/>
  <c r="H109" i="4" s="1"/>
  <c r="J109" i="4" s="1"/>
  <c r="E108" i="4"/>
  <c r="L103" i="4" s="1"/>
  <c r="H108" i="4" s="1"/>
  <c r="D108" i="4"/>
  <c r="B108" i="4"/>
  <c r="K114" i="4" s="1"/>
  <c r="J107" i="4"/>
  <c r="F107" i="4"/>
  <c r="K107" i="4" s="1"/>
  <c r="J106" i="4"/>
  <c r="F106" i="4"/>
  <c r="K106" i="4" s="1"/>
  <c r="J105" i="4"/>
  <c r="F105" i="4"/>
  <c r="K105" i="4" s="1"/>
  <c r="J104" i="4"/>
  <c r="F104" i="4"/>
  <c r="K104" i="4" s="1"/>
  <c r="I103" i="4"/>
  <c r="I108" i="4" s="1"/>
  <c r="D114" i="4" s="1"/>
  <c r="F103" i="4"/>
  <c r="L145" i="4" l="1"/>
  <c r="H150" i="4" s="1"/>
  <c r="L159" i="4"/>
  <c r="F108" i="4"/>
  <c r="C114" i="4" s="1"/>
  <c r="F114" i="4" s="1"/>
  <c r="L114" i="4" s="1"/>
  <c r="L131" i="4"/>
  <c r="F150" i="4"/>
  <c r="C156" i="4" s="1"/>
  <c r="F156" i="4" s="1"/>
  <c r="H156" i="4" s="1"/>
  <c r="L173" i="4"/>
  <c r="H212" i="4"/>
  <c r="J212" i="4" s="1"/>
  <c r="L212" i="4"/>
  <c r="N212" i="4"/>
  <c r="L198" i="4"/>
  <c r="H198" i="4"/>
  <c r="G198" i="4"/>
  <c r="I198" i="4" s="1"/>
  <c r="M198" i="4" s="1"/>
  <c r="L180" i="4"/>
  <c r="F178" i="4"/>
  <c r="C184" i="4" s="1"/>
  <c r="F184" i="4" s="1"/>
  <c r="G184" i="4" s="1"/>
  <c r="I184" i="4" s="1"/>
  <c r="M184" i="4" s="1"/>
  <c r="H178" i="4"/>
  <c r="M173" i="4"/>
  <c r="M178" i="4" s="1"/>
  <c r="K175" i="4"/>
  <c r="H181" i="4"/>
  <c r="H166" i="4"/>
  <c r="J166" i="4" s="1"/>
  <c r="F164" i="4"/>
  <c r="C170" i="4" s="1"/>
  <c r="F170" i="4" s="1"/>
  <c r="H164" i="4"/>
  <c r="M159" i="4"/>
  <c r="M164" i="4" s="1"/>
  <c r="K161" i="4"/>
  <c r="H167" i="4"/>
  <c r="B167" i="4" s="1"/>
  <c r="L152" i="4"/>
  <c r="L156" i="4"/>
  <c r="H153" i="4"/>
  <c r="B153" i="4" s="1"/>
  <c r="L138" i="4"/>
  <c r="F136" i="4"/>
  <c r="C142" i="4" s="1"/>
  <c r="F142" i="4" s="1"/>
  <c r="H136" i="4"/>
  <c r="M131" i="4"/>
  <c r="M136" i="4" s="1"/>
  <c r="K133" i="4"/>
  <c r="H139" i="4"/>
  <c r="B139" i="4" s="1"/>
  <c r="L124" i="4"/>
  <c r="F122" i="4"/>
  <c r="C128" i="4" s="1"/>
  <c r="F128" i="4" s="1"/>
  <c r="G128" i="4" s="1"/>
  <c r="I128" i="4" s="1"/>
  <c r="M128" i="4" s="1"/>
  <c r="L128" i="4"/>
  <c r="H122" i="4"/>
  <c r="M117" i="4"/>
  <c r="M122" i="4" s="1"/>
  <c r="K119" i="4"/>
  <c r="H125" i="4"/>
  <c r="B125" i="4" s="1"/>
  <c r="H110" i="4"/>
  <c r="J110" i="4" s="1"/>
  <c r="M103" i="4"/>
  <c r="M108" i="4" s="1"/>
  <c r="H114" i="4"/>
  <c r="H111" i="4"/>
  <c r="B111" i="4" s="1"/>
  <c r="J97" i="4"/>
  <c r="F97" i="4"/>
  <c r="K97" i="4" s="1"/>
  <c r="F96" i="4"/>
  <c r="L96" i="4" s="1"/>
  <c r="F95" i="4"/>
  <c r="H95" i="4" s="1"/>
  <c r="J95" i="4" s="1"/>
  <c r="E94" i="4"/>
  <c r="L89" i="4" s="1"/>
  <c r="M89" i="4" s="1"/>
  <c r="M94" i="4" s="1"/>
  <c r="D94" i="4"/>
  <c r="B94" i="4"/>
  <c r="K100" i="4" s="1"/>
  <c r="J93" i="4"/>
  <c r="F93" i="4"/>
  <c r="K93" i="4" s="1"/>
  <c r="J92" i="4"/>
  <c r="F92" i="4"/>
  <c r="K92" i="4" s="1"/>
  <c r="J91" i="4"/>
  <c r="F91" i="4"/>
  <c r="K91" i="4" s="1"/>
  <c r="J90" i="4"/>
  <c r="F90" i="4"/>
  <c r="K90" i="4" s="1"/>
  <c r="I89" i="4"/>
  <c r="I94" i="4" s="1"/>
  <c r="D100" i="4" s="1"/>
  <c r="F89" i="4"/>
  <c r="J83" i="4"/>
  <c r="F83" i="4"/>
  <c r="K83" i="4" s="1"/>
  <c r="F82" i="4"/>
  <c r="H82" i="4" s="1"/>
  <c r="J82" i="4" s="1"/>
  <c r="F81" i="4"/>
  <c r="H81" i="4" s="1"/>
  <c r="J81" i="4" s="1"/>
  <c r="E80" i="4"/>
  <c r="D80" i="4"/>
  <c r="B80" i="4"/>
  <c r="K86" i="4" s="1"/>
  <c r="J79" i="4"/>
  <c r="F79" i="4"/>
  <c r="K79" i="4" s="1"/>
  <c r="J78" i="4"/>
  <c r="F78" i="4"/>
  <c r="K78" i="4" s="1"/>
  <c r="J77" i="4"/>
  <c r="F77" i="4"/>
  <c r="J76" i="4"/>
  <c r="F76" i="4"/>
  <c r="K76" i="4" s="1"/>
  <c r="I75" i="4"/>
  <c r="I80" i="4" s="1"/>
  <c r="D86" i="4" s="1"/>
  <c r="F75" i="4"/>
  <c r="L75" i="4" l="1"/>
  <c r="M75" i="4" s="1"/>
  <c r="M80" i="4" s="1"/>
  <c r="H128" i="4"/>
  <c r="G156" i="4"/>
  <c r="I156" i="4" s="1"/>
  <c r="M156" i="4" s="1"/>
  <c r="M145" i="4"/>
  <c r="M150" i="4" s="1"/>
  <c r="G114" i="4"/>
  <c r="I114" i="4" s="1"/>
  <c r="M114" i="4" s="1"/>
  <c r="L184" i="4"/>
  <c r="N198" i="4"/>
  <c r="J198" i="4"/>
  <c r="B181" i="4"/>
  <c r="H184" i="4"/>
  <c r="N184" i="4" s="1"/>
  <c r="J184" i="4"/>
  <c r="G170" i="4"/>
  <c r="I170" i="4" s="1"/>
  <c r="M170" i="4" s="1"/>
  <c r="L170" i="4"/>
  <c r="H170" i="4"/>
  <c r="N156" i="4"/>
  <c r="J156" i="4"/>
  <c r="G142" i="4"/>
  <c r="I142" i="4" s="1"/>
  <c r="M142" i="4" s="1"/>
  <c r="L142" i="4"/>
  <c r="H142" i="4"/>
  <c r="N128" i="4"/>
  <c r="J128" i="4"/>
  <c r="N114" i="4"/>
  <c r="J114" i="4"/>
  <c r="H97" i="4"/>
  <c r="B97" i="4" s="1"/>
  <c r="F94" i="4"/>
  <c r="C100" i="4" s="1"/>
  <c r="F100" i="4" s="1"/>
  <c r="H94" i="4"/>
  <c r="H96" i="4"/>
  <c r="J96" i="4" s="1"/>
  <c r="L82" i="4"/>
  <c r="F80" i="4"/>
  <c r="C86" i="4" s="1"/>
  <c r="F86" i="4" s="1"/>
  <c r="G86" i="4" s="1"/>
  <c r="I86" i="4" s="1"/>
  <c r="M86" i="4" s="1"/>
  <c r="H80" i="4"/>
  <c r="K77" i="4"/>
  <c r="H83" i="4"/>
  <c r="B83" i="4" s="1"/>
  <c r="J69" i="4"/>
  <c r="F69" i="4"/>
  <c r="K69" i="4" s="1"/>
  <c r="F68" i="4"/>
  <c r="L68" i="4" s="1"/>
  <c r="F67" i="4"/>
  <c r="H67" i="4" s="1"/>
  <c r="J67" i="4" s="1"/>
  <c r="E66" i="4"/>
  <c r="L61" i="4" s="1"/>
  <c r="M61" i="4" s="1"/>
  <c r="M66" i="4" s="1"/>
  <c r="D66" i="4"/>
  <c r="B66" i="4"/>
  <c r="K72" i="4" s="1"/>
  <c r="J65" i="4"/>
  <c r="F65" i="4"/>
  <c r="K65" i="4" s="1"/>
  <c r="J64" i="4"/>
  <c r="F64" i="4"/>
  <c r="K64" i="4" s="1"/>
  <c r="J63" i="4"/>
  <c r="F63" i="4"/>
  <c r="K63" i="4" s="1"/>
  <c r="J62" i="4"/>
  <c r="F62" i="4"/>
  <c r="K62" i="4" s="1"/>
  <c r="I61" i="4"/>
  <c r="I66" i="4" s="1"/>
  <c r="D72" i="4" s="1"/>
  <c r="F61" i="4"/>
  <c r="B13" i="3"/>
  <c r="E12" i="3"/>
  <c r="E13" i="3" s="1"/>
  <c r="D12" i="3"/>
  <c r="D13" i="3" s="1"/>
  <c r="B12" i="3"/>
  <c r="H86" i="4" l="1"/>
  <c r="N86" i="4" s="1"/>
  <c r="L86" i="4"/>
  <c r="N170" i="4"/>
  <c r="J170" i="4"/>
  <c r="N142" i="4"/>
  <c r="J142" i="4"/>
  <c r="L100" i="4"/>
  <c r="H100" i="4"/>
  <c r="G100" i="4"/>
  <c r="I100" i="4" s="1"/>
  <c r="M100" i="4" s="1"/>
  <c r="J86" i="4"/>
  <c r="H69" i="4"/>
  <c r="B69" i="4" s="1"/>
  <c r="F66" i="4"/>
  <c r="C72" i="4" s="1"/>
  <c r="F72" i="4" s="1"/>
  <c r="L72" i="4" s="1"/>
  <c r="H66" i="4"/>
  <c r="H68" i="4"/>
  <c r="J68" i="4" s="1"/>
  <c r="N100" i="4" l="1"/>
  <c r="J100" i="4"/>
  <c r="H72" i="4"/>
  <c r="J72" i="4" s="1"/>
  <c r="G72" i="4"/>
  <c r="I72" i="4" s="1"/>
  <c r="M72" i="4" s="1"/>
  <c r="N72" i="4"/>
  <c r="F47" i="4"/>
  <c r="J55" i="4"/>
  <c r="F55" i="4"/>
  <c r="K55" i="4" s="1"/>
  <c r="F54" i="4"/>
  <c r="L54" i="4" s="1"/>
  <c r="F53" i="4"/>
  <c r="H53" i="4" s="1"/>
  <c r="J53" i="4" s="1"/>
  <c r="E52" i="4"/>
  <c r="D52" i="4"/>
  <c r="B52" i="4"/>
  <c r="K58" i="4" s="1"/>
  <c r="J51" i="4"/>
  <c r="F51" i="4"/>
  <c r="K51" i="4" s="1"/>
  <c r="J50" i="4"/>
  <c r="F50" i="4"/>
  <c r="K50" i="4" s="1"/>
  <c r="J49" i="4"/>
  <c r="F49" i="4"/>
  <c r="K49" i="4" s="1"/>
  <c r="J48" i="4"/>
  <c r="F48" i="4"/>
  <c r="I47" i="4"/>
  <c r="I52" i="4" s="1"/>
  <c r="D58" i="4" s="1"/>
  <c r="J41" i="4"/>
  <c r="F41" i="4"/>
  <c r="K41" i="4" s="1"/>
  <c r="F40" i="4"/>
  <c r="L40" i="4" s="1"/>
  <c r="F39" i="4"/>
  <c r="H39" i="4" s="1"/>
  <c r="J39" i="4" s="1"/>
  <c r="E38" i="4"/>
  <c r="L32" i="4" s="1"/>
  <c r="H38" i="4" s="1"/>
  <c r="D38" i="4"/>
  <c r="B38" i="4"/>
  <c r="K44" i="4" s="1"/>
  <c r="J37" i="4"/>
  <c r="F37" i="4"/>
  <c r="K37" i="4" s="1"/>
  <c r="J36" i="4"/>
  <c r="F36" i="4"/>
  <c r="K36" i="4" s="1"/>
  <c r="J35" i="4"/>
  <c r="F35" i="4"/>
  <c r="K35" i="4" s="1"/>
  <c r="J34" i="4"/>
  <c r="F34" i="4"/>
  <c r="K34" i="4" s="1"/>
  <c r="J33" i="4"/>
  <c r="F33" i="4"/>
  <c r="F38" i="4" s="1"/>
  <c r="C44" i="4" s="1"/>
  <c r="I32" i="4"/>
  <c r="I38" i="4" s="1"/>
  <c r="D44" i="4" s="1"/>
  <c r="F44" i="4" l="1"/>
  <c r="H44" i="4" s="1"/>
  <c r="F52" i="4"/>
  <c r="C58" i="4" s="1"/>
  <c r="F58" i="4" s="1"/>
  <c r="L47" i="4"/>
  <c r="M47" i="4" s="1"/>
  <c r="M52" i="4" s="1"/>
  <c r="K48" i="4"/>
  <c r="H54" i="4"/>
  <c r="J54" i="4" s="1"/>
  <c r="H55" i="4"/>
  <c r="B55" i="4" s="1"/>
  <c r="M32" i="4"/>
  <c r="M38" i="4" s="1"/>
  <c r="K33" i="4"/>
  <c r="H40" i="4"/>
  <c r="J40" i="4" s="1"/>
  <c r="H41" i="4"/>
  <c r="B41" i="4" s="1"/>
  <c r="D28" i="3"/>
  <c r="J26" i="4"/>
  <c r="F26" i="4"/>
  <c r="K26" i="4" s="1"/>
  <c r="F25" i="4"/>
  <c r="L25" i="4" s="1"/>
  <c r="F24" i="4"/>
  <c r="H24" i="4" s="1"/>
  <c r="J24" i="4" s="1"/>
  <c r="E23" i="4"/>
  <c r="D23" i="4"/>
  <c r="B23" i="4"/>
  <c r="K29" i="4" s="1"/>
  <c r="J22" i="4"/>
  <c r="F22" i="4"/>
  <c r="K22" i="4" s="1"/>
  <c r="J21" i="4"/>
  <c r="F21" i="4"/>
  <c r="K21" i="4" s="1"/>
  <c r="J20" i="4"/>
  <c r="F20" i="4"/>
  <c r="K20" i="4" s="1"/>
  <c r="J19" i="4"/>
  <c r="F19" i="4"/>
  <c r="K19" i="4" s="1"/>
  <c r="J18" i="4"/>
  <c r="F18" i="4"/>
  <c r="F23" i="4" s="1"/>
  <c r="C29" i="4" s="1"/>
  <c r="I17" i="4"/>
  <c r="I23" i="4" s="1"/>
  <c r="D29" i="4" s="1"/>
  <c r="J11" i="4"/>
  <c r="F11" i="4"/>
  <c r="K11" i="4" s="1"/>
  <c r="F10" i="4"/>
  <c r="L10" i="4" s="1"/>
  <c r="F9" i="4"/>
  <c r="H9" i="4" s="1"/>
  <c r="J9" i="4" s="1"/>
  <c r="E8" i="4"/>
  <c r="D8" i="4"/>
  <c r="B8" i="4"/>
  <c r="K14" i="4" s="1"/>
  <c r="J7" i="4"/>
  <c r="F7" i="4"/>
  <c r="K7" i="4" s="1"/>
  <c r="J6" i="4"/>
  <c r="F6" i="4"/>
  <c r="K6" i="4" s="1"/>
  <c r="J5" i="4"/>
  <c r="F5" i="4"/>
  <c r="K5" i="4" s="1"/>
  <c r="J4" i="4"/>
  <c r="F4" i="4"/>
  <c r="K4" i="4" s="1"/>
  <c r="J3" i="4"/>
  <c r="F3" i="4"/>
  <c r="K3" i="4" s="1"/>
  <c r="I2" i="4"/>
  <c r="I8" i="4" s="1"/>
  <c r="D14" i="4" s="1"/>
  <c r="F8" i="4"/>
  <c r="C14" i="4" s="1"/>
  <c r="J369" i="2"/>
  <c r="F369" i="2"/>
  <c r="K369" i="2" s="1"/>
  <c r="F368" i="2"/>
  <c r="L368" i="2" s="1"/>
  <c r="F367" i="2"/>
  <c r="H367" i="2" s="1"/>
  <c r="J367" i="2" s="1"/>
  <c r="E366" i="2"/>
  <c r="D366" i="2"/>
  <c r="L360" i="2" s="1"/>
  <c r="B366" i="2"/>
  <c r="K372" i="2" s="1"/>
  <c r="J365" i="2"/>
  <c r="F365" i="2"/>
  <c r="K365" i="2" s="1"/>
  <c r="J364" i="2"/>
  <c r="F364" i="2"/>
  <c r="K364" i="2" s="1"/>
  <c r="J363" i="2"/>
  <c r="F363" i="2"/>
  <c r="K363" i="2" s="1"/>
  <c r="J362" i="2"/>
  <c r="F362" i="2"/>
  <c r="K362" i="2" s="1"/>
  <c r="J361" i="2"/>
  <c r="F361" i="2"/>
  <c r="K361" i="2" s="1"/>
  <c r="I360" i="2"/>
  <c r="I366" i="2" s="1"/>
  <c r="D372" i="2" s="1"/>
  <c r="F360" i="2"/>
  <c r="F366" i="2" s="1"/>
  <c r="C372" i="2" s="1"/>
  <c r="K357" i="2"/>
  <c r="J354" i="2"/>
  <c r="F354" i="2"/>
  <c r="K354" i="2" s="1"/>
  <c r="F353" i="2"/>
  <c r="H353" i="2" s="1"/>
  <c r="J353" i="2" s="1"/>
  <c r="F352" i="2"/>
  <c r="H352" i="2" s="1"/>
  <c r="J352" i="2" s="1"/>
  <c r="H351" i="2"/>
  <c r="E351" i="2"/>
  <c r="D351" i="2"/>
  <c r="B351" i="2"/>
  <c r="J350" i="2"/>
  <c r="F350" i="2"/>
  <c r="K350" i="2" s="1"/>
  <c r="J349" i="2"/>
  <c r="F349" i="2"/>
  <c r="K349" i="2" s="1"/>
  <c r="J348" i="2"/>
  <c r="F348" i="2"/>
  <c r="K348" i="2" s="1"/>
  <c r="J347" i="2"/>
  <c r="F347" i="2"/>
  <c r="K347" i="2" s="1"/>
  <c r="J346" i="2"/>
  <c r="F346" i="2"/>
  <c r="K346" i="2" s="1"/>
  <c r="M345" i="2"/>
  <c r="M351" i="2" s="1"/>
  <c r="L345" i="2"/>
  <c r="I345" i="2"/>
  <c r="I351" i="2" s="1"/>
  <c r="D357" i="2" s="1"/>
  <c r="F345" i="2"/>
  <c r="F351" i="2" s="1"/>
  <c r="C357" i="2" s="1"/>
  <c r="F357" i="2" s="1"/>
  <c r="L44" i="4" l="1"/>
  <c r="G44" i="4"/>
  <c r="I44" i="4" s="1"/>
  <c r="M44" i="4" s="1"/>
  <c r="H52" i="4"/>
  <c r="G58" i="4"/>
  <c r="I58" i="4" s="1"/>
  <c r="M58" i="4" s="1"/>
  <c r="L58" i="4"/>
  <c r="H58" i="4"/>
  <c r="N44" i="4"/>
  <c r="J44" i="4"/>
  <c r="L2" i="4"/>
  <c r="H8" i="4" s="1"/>
  <c r="L17" i="4"/>
  <c r="M17" i="4" s="1"/>
  <c r="M23" i="4" s="1"/>
  <c r="F29" i="4"/>
  <c r="H23" i="4"/>
  <c r="K18" i="4"/>
  <c r="H25" i="4"/>
  <c r="J25" i="4" s="1"/>
  <c r="H26" i="4"/>
  <c r="B26" i="4" s="1"/>
  <c r="F14" i="4"/>
  <c r="M2" i="4"/>
  <c r="M8" i="4" s="1"/>
  <c r="H10" i="4"/>
  <c r="J10" i="4" s="1"/>
  <c r="H11" i="4"/>
  <c r="B11" i="4" s="1"/>
  <c r="H366" i="2"/>
  <c r="M360" i="2"/>
  <c r="M366" i="2" s="1"/>
  <c r="F372" i="2"/>
  <c r="L372" i="2"/>
  <c r="H372" i="2"/>
  <c r="G372" i="2"/>
  <c r="I372" i="2" s="1"/>
  <c r="M372" i="2" s="1"/>
  <c r="H368" i="2"/>
  <c r="J368" i="2" s="1"/>
  <c r="H369" i="2"/>
  <c r="H354" i="2"/>
  <c r="L353" i="2"/>
  <c r="L357" i="2"/>
  <c r="H357" i="2"/>
  <c r="G357" i="2"/>
  <c r="I357" i="2" s="1"/>
  <c r="M357" i="2" s="1"/>
  <c r="J339" i="2"/>
  <c r="F339" i="2"/>
  <c r="K339" i="2" s="1"/>
  <c r="F338" i="2"/>
  <c r="L338" i="2" s="1"/>
  <c r="H337" i="2"/>
  <c r="J337" i="2" s="1"/>
  <c r="F337" i="2"/>
  <c r="E336" i="2"/>
  <c r="D336" i="2"/>
  <c r="B336" i="2"/>
  <c r="K342" i="2" s="1"/>
  <c r="J335" i="2"/>
  <c r="F335" i="2"/>
  <c r="K335" i="2" s="1"/>
  <c r="J334" i="2"/>
  <c r="F334" i="2"/>
  <c r="K334" i="2" s="1"/>
  <c r="J333" i="2"/>
  <c r="F333" i="2"/>
  <c r="K333" i="2" s="1"/>
  <c r="J332" i="2"/>
  <c r="F332" i="2"/>
  <c r="K332" i="2" s="1"/>
  <c r="J331" i="2"/>
  <c r="F331" i="2"/>
  <c r="K331" i="2" s="1"/>
  <c r="I330" i="2"/>
  <c r="I336" i="2" s="1"/>
  <c r="D342" i="2" s="1"/>
  <c r="F330" i="2"/>
  <c r="F336" i="2" s="1"/>
  <c r="C342" i="2" s="1"/>
  <c r="J324" i="2"/>
  <c r="F324" i="2"/>
  <c r="K324" i="2" s="1"/>
  <c r="F323" i="2"/>
  <c r="L323" i="2" s="1"/>
  <c r="F322" i="2"/>
  <c r="H322" i="2" s="1"/>
  <c r="J322" i="2" s="1"/>
  <c r="E321" i="2"/>
  <c r="D321" i="2"/>
  <c r="B321" i="2"/>
  <c r="K327" i="2" s="1"/>
  <c r="J320" i="2"/>
  <c r="F320" i="2"/>
  <c r="K320" i="2" s="1"/>
  <c r="J319" i="2"/>
  <c r="F319" i="2"/>
  <c r="K319" i="2" s="1"/>
  <c r="J318" i="2"/>
  <c r="F318" i="2"/>
  <c r="K318" i="2" s="1"/>
  <c r="J317" i="2"/>
  <c r="F317" i="2"/>
  <c r="K317" i="2" s="1"/>
  <c r="J316" i="2"/>
  <c r="F316" i="2"/>
  <c r="K316" i="2" s="1"/>
  <c r="I315" i="2"/>
  <c r="I321" i="2" s="1"/>
  <c r="D327" i="2" s="1"/>
  <c r="F315" i="2"/>
  <c r="F321" i="2" s="1"/>
  <c r="C327" i="2" s="1"/>
  <c r="F327" i="2" s="1"/>
  <c r="K312" i="2"/>
  <c r="J309" i="2"/>
  <c r="F309" i="2"/>
  <c r="K309" i="2" s="1"/>
  <c r="H308" i="2"/>
  <c r="J308" i="2" s="1"/>
  <c r="F308" i="2"/>
  <c r="L308" i="2" s="1"/>
  <c r="F307" i="2"/>
  <c r="H307" i="2" s="1"/>
  <c r="J307" i="2" s="1"/>
  <c r="I306" i="2"/>
  <c r="D312" i="2" s="1"/>
  <c r="E306" i="2"/>
  <c r="D306" i="2"/>
  <c r="B306" i="2"/>
  <c r="J305" i="2"/>
  <c r="F305" i="2"/>
  <c r="K305" i="2" s="1"/>
  <c r="J304" i="2"/>
  <c r="F304" i="2"/>
  <c r="K304" i="2" s="1"/>
  <c r="J303" i="2"/>
  <c r="F303" i="2"/>
  <c r="K303" i="2" s="1"/>
  <c r="J302" i="2"/>
  <c r="F302" i="2"/>
  <c r="K302" i="2" s="1"/>
  <c r="J301" i="2"/>
  <c r="F301" i="2"/>
  <c r="K301" i="2" s="1"/>
  <c r="L300" i="2"/>
  <c r="H306" i="2" s="1"/>
  <c r="I300" i="2"/>
  <c r="F300" i="2"/>
  <c r="F306" i="2" s="1"/>
  <c r="C312" i="2" s="1"/>
  <c r="F312" i="2" s="1"/>
  <c r="N58" i="4" l="1"/>
  <c r="J58" i="4"/>
  <c r="G29" i="4"/>
  <c r="I29" i="4" s="1"/>
  <c r="M29" i="4" s="1"/>
  <c r="L29" i="4"/>
  <c r="H29" i="4"/>
  <c r="G14" i="4"/>
  <c r="I14" i="4" s="1"/>
  <c r="M14" i="4" s="1"/>
  <c r="L14" i="4"/>
  <c r="H14" i="4"/>
  <c r="N372" i="2"/>
  <c r="J372" i="2"/>
  <c r="N357" i="2"/>
  <c r="J357" i="2"/>
  <c r="F342" i="2"/>
  <c r="L330" i="2"/>
  <c r="M330" i="2" s="1"/>
  <c r="M336" i="2" s="1"/>
  <c r="G342" i="2"/>
  <c r="I342" i="2" s="1"/>
  <c r="M342" i="2" s="1"/>
  <c r="L342" i="2"/>
  <c r="H342" i="2"/>
  <c r="H336" i="2"/>
  <c r="H338" i="2"/>
  <c r="J338" i="2" s="1"/>
  <c r="H339" i="2"/>
  <c r="L315" i="2"/>
  <c r="G327" i="2"/>
  <c r="I327" i="2" s="1"/>
  <c r="M327" i="2" s="1"/>
  <c r="L327" i="2"/>
  <c r="H327" i="2"/>
  <c r="H321" i="2"/>
  <c r="M315" i="2"/>
  <c r="M321" i="2" s="1"/>
  <c r="H323" i="2"/>
  <c r="J323" i="2" s="1"/>
  <c r="H324" i="2"/>
  <c r="H309" i="2"/>
  <c r="L312" i="2"/>
  <c r="H312" i="2"/>
  <c r="G312" i="2"/>
  <c r="I312" i="2" s="1"/>
  <c r="M312" i="2" s="1"/>
  <c r="M300" i="2"/>
  <c r="M306" i="2" s="1"/>
  <c r="J294" i="2"/>
  <c r="F294" i="2"/>
  <c r="K294" i="2" s="1"/>
  <c r="F293" i="2"/>
  <c r="L293" i="2" s="1"/>
  <c r="H292" i="2"/>
  <c r="J292" i="2" s="1"/>
  <c r="F292" i="2"/>
  <c r="E291" i="2"/>
  <c r="D291" i="2"/>
  <c r="B291" i="2"/>
  <c r="K297" i="2" s="1"/>
  <c r="J290" i="2"/>
  <c r="F290" i="2"/>
  <c r="K290" i="2" s="1"/>
  <c r="J289" i="2"/>
  <c r="F289" i="2"/>
  <c r="K289" i="2" s="1"/>
  <c r="J288" i="2"/>
  <c r="F288" i="2"/>
  <c r="K288" i="2" s="1"/>
  <c r="J287" i="2"/>
  <c r="F287" i="2"/>
  <c r="K287" i="2" s="1"/>
  <c r="J286" i="2"/>
  <c r="F286" i="2"/>
  <c r="K286" i="2" s="1"/>
  <c r="L285" i="2"/>
  <c r="H291" i="2" s="1"/>
  <c r="I285" i="2"/>
  <c r="I291" i="2" s="1"/>
  <c r="D297" i="2" s="1"/>
  <c r="F285" i="2"/>
  <c r="K282" i="2"/>
  <c r="J279" i="2"/>
  <c r="F279" i="2"/>
  <c r="K279" i="2" s="1"/>
  <c r="F278" i="2"/>
  <c r="H278" i="2" s="1"/>
  <c r="J278" i="2" s="1"/>
  <c r="H277" i="2"/>
  <c r="J277" i="2" s="1"/>
  <c r="F277" i="2"/>
  <c r="I276" i="2"/>
  <c r="D282" i="2" s="1"/>
  <c r="E276" i="2"/>
  <c r="D276" i="2"/>
  <c r="B276" i="2"/>
  <c r="J275" i="2"/>
  <c r="F275" i="2"/>
  <c r="K275" i="2" s="1"/>
  <c r="J274" i="2"/>
  <c r="F274" i="2"/>
  <c r="K274" i="2" s="1"/>
  <c r="J273" i="2"/>
  <c r="F273" i="2"/>
  <c r="K273" i="2" s="1"/>
  <c r="J272" i="2"/>
  <c r="F272" i="2"/>
  <c r="K272" i="2" s="1"/>
  <c r="J271" i="2"/>
  <c r="F271" i="2"/>
  <c r="K271" i="2" s="1"/>
  <c r="L270" i="2"/>
  <c r="H276" i="2" s="1"/>
  <c r="I270" i="2"/>
  <c r="F270" i="2"/>
  <c r="F276" i="2" s="1"/>
  <c r="C282" i="2" s="1"/>
  <c r="F282" i="2" s="1"/>
  <c r="N29" i="4" l="1"/>
  <c r="J29" i="4"/>
  <c r="N14" i="4"/>
  <c r="J14" i="4"/>
  <c r="N342" i="2"/>
  <c r="J342" i="2"/>
  <c r="N327" i="2"/>
  <c r="J327" i="2"/>
  <c r="N312" i="2"/>
  <c r="J312" i="2"/>
  <c r="H279" i="2"/>
  <c r="F291" i="2"/>
  <c r="C297" i="2" s="1"/>
  <c r="F297" i="2"/>
  <c r="H293" i="2"/>
  <c r="J293" i="2" s="1"/>
  <c r="H294" i="2"/>
  <c r="M285" i="2"/>
  <c r="M291" i="2" s="1"/>
  <c r="L278" i="2"/>
  <c r="M270" i="2"/>
  <c r="M276" i="2" s="1"/>
  <c r="L282" i="2"/>
  <c r="H282" i="2"/>
  <c r="G282" i="2"/>
  <c r="I282" i="2" s="1"/>
  <c r="M282" i="2" s="1"/>
  <c r="K264" i="2"/>
  <c r="J264" i="2"/>
  <c r="H264" i="2"/>
  <c r="F264" i="2"/>
  <c r="F263" i="2"/>
  <c r="H263" i="2" s="1"/>
  <c r="J263" i="2" s="1"/>
  <c r="F262" i="2"/>
  <c r="H262" i="2" s="1"/>
  <c r="J262" i="2" s="1"/>
  <c r="I261" i="2"/>
  <c r="D267" i="2" s="1"/>
  <c r="E261" i="2"/>
  <c r="D261" i="2"/>
  <c r="B261" i="2"/>
  <c r="K267" i="2" s="1"/>
  <c r="J260" i="2"/>
  <c r="F260" i="2"/>
  <c r="K260" i="2" s="1"/>
  <c r="J259" i="2"/>
  <c r="F259" i="2"/>
  <c r="K259" i="2" s="1"/>
  <c r="J258" i="2"/>
  <c r="F258" i="2"/>
  <c r="K258" i="2" s="1"/>
  <c r="J257" i="2"/>
  <c r="F257" i="2"/>
  <c r="K257" i="2" s="1"/>
  <c r="J256" i="2"/>
  <c r="F256" i="2"/>
  <c r="K256" i="2" s="1"/>
  <c r="L255" i="2"/>
  <c r="H261" i="2" s="1"/>
  <c r="I255" i="2"/>
  <c r="F255" i="2"/>
  <c r="F261" i="2" s="1"/>
  <c r="C267" i="2" s="1"/>
  <c r="F267" i="2" s="1"/>
  <c r="J249" i="2"/>
  <c r="F249" i="2"/>
  <c r="K249" i="2" s="1"/>
  <c r="F248" i="2"/>
  <c r="L248" i="2" s="1"/>
  <c r="H247" i="2"/>
  <c r="J247" i="2" s="1"/>
  <c r="F247" i="2"/>
  <c r="E246" i="2"/>
  <c r="L240" i="2" s="1"/>
  <c r="D246" i="2"/>
  <c r="B246" i="2"/>
  <c r="K252" i="2" s="1"/>
  <c r="J245" i="2"/>
  <c r="F245" i="2"/>
  <c r="K245" i="2" s="1"/>
  <c r="J244" i="2"/>
  <c r="F244" i="2"/>
  <c r="K244" i="2" s="1"/>
  <c r="J243" i="2"/>
  <c r="F243" i="2"/>
  <c r="K243" i="2" s="1"/>
  <c r="J242" i="2"/>
  <c r="F242" i="2"/>
  <c r="K242" i="2" s="1"/>
  <c r="J241" i="2"/>
  <c r="F241" i="2"/>
  <c r="K241" i="2" s="1"/>
  <c r="I240" i="2"/>
  <c r="I246" i="2" s="1"/>
  <c r="D252" i="2" s="1"/>
  <c r="F240" i="2"/>
  <c r="F246" i="2" s="1"/>
  <c r="C252" i="2" s="1"/>
  <c r="F252" i="2" s="1"/>
  <c r="L297" i="2" l="1"/>
  <c r="H297" i="2"/>
  <c r="G297" i="2"/>
  <c r="I297" i="2" s="1"/>
  <c r="M297" i="2" s="1"/>
  <c r="N282" i="2"/>
  <c r="J282" i="2"/>
  <c r="L263" i="2"/>
  <c r="L267" i="2"/>
  <c r="H267" i="2"/>
  <c r="G267" i="2"/>
  <c r="I267" i="2" s="1"/>
  <c r="M267" i="2" s="1"/>
  <c r="M255" i="2"/>
  <c r="M261" i="2" s="1"/>
  <c r="L252" i="2"/>
  <c r="H252" i="2"/>
  <c r="G252" i="2"/>
  <c r="I252" i="2" s="1"/>
  <c r="M252" i="2" s="1"/>
  <c r="H246" i="2"/>
  <c r="M240" i="2"/>
  <c r="M246" i="2" s="1"/>
  <c r="H248" i="2"/>
  <c r="J248" i="2" s="1"/>
  <c r="H249" i="2"/>
  <c r="N297" i="2" l="1"/>
  <c r="J297" i="2"/>
  <c r="N267" i="2"/>
  <c r="J267" i="2"/>
  <c r="N252" i="2"/>
  <c r="J252" i="2"/>
  <c r="J234" i="2"/>
  <c r="F234" i="2"/>
  <c r="K234" i="2" s="1"/>
  <c r="F233" i="2"/>
  <c r="F232" i="2"/>
  <c r="H232" i="2" s="1"/>
  <c r="J232" i="2" s="1"/>
  <c r="E231" i="2"/>
  <c r="L225" i="2" s="1"/>
  <c r="D231" i="2"/>
  <c r="B231" i="2"/>
  <c r="K237" i="2" s="1"/>
  <c r="J230" i="2"/>
  <c r="F230" i="2"/>
  <c r="K230" i="2" s="1"/>
  <c r="J229" i="2"/>
  <c r="F229" i="2"/>
  <c r="K229" i="2" s="1"/>
  <c r="J228" i="2"/>
  <c r="F228" i="2"/>
  <c r="K228" i="2" s="1"/>
  <c r="J227" i="2"/>
  <c r="F227" i="2"/>
  <c r="K227" i="2" s="1"/>
  <c r="J226" i="2"/>
  <c r="F226" i="2"/>
  <c r="K226" i="2" s="1"/>
  <c r="I225" i="2"/>
  <c r="I231" i="2" s="1"/>
  <c r="D237" i="2" s="1"/>
  <c r="F225" i="2"/>
  <c r="F231" i="2" s="1"/>
  <c r="J219" i="2"/>
  <c r="F219" i="2"/>
  <c r="K219" i="2" s="1"/>
  <c r="F218" i="2"/>
  <c r="H218" i="2" s="1"/>
  <c r="J218" i="2" s="1"/>
  <c r="F217" i="2"/>
  <c r="H217" i="2" s="1"/>
  <c r="J217" i="2" s="1"/>
  <c r="E216" i="2"/>
  <c r="D216" i="2"/>
  <c r="B216" i="2"/>
  <c r="K222" i="2" s="1"/>
  <c r="J215" i="2"/>
  <c r="F215" i="2"/>
  <c r="K215" i="2" s="1"/>
  <c r="J214" i="2"/>
  <c r="F214" i="2"/>
  <c r="K214" i="2" s="1"/>
  <c r="J213" i="2"/>
  <c r="F213" i="2"/>
  <c r="K213" i="2" s="1"/>
  <c r="J212" i="2"/>
  <c r="F212" i="2"/>
  <c r="K212" i="2" s="1"/>
  <c r="J211" i="2"/>
  <c r="F211" i="2"/>
  <c r="K211" i="2" s="1"/>
  <c r="L210" i="2"/>
  <c r="H216" i="2" s="1"/>
  <c r="I210" i="2"/>
  <c r="I216" i="2" s="1"/>
  <c r="D222" i="2" s="1"/>
  <c r="F210" i="2"/>
  <c r="F216" i="2" s="1"/>
  <c r="H233" i="2" l="1"/>
  <c r="J233" i="2" s="1"/>
  <c r="L233" i="2"/>
  <c r="M210" i="2"/>
  <c r="M216" i="2" s="1"/>
  <c r="C237" i="2"/>
  <c r="H234" i="2"/>
  <c r="F237" i="2"/>
  <c r="H231" i="2"/>
  <c r="M225" i="2"/>
  <c r="M231" i="2" s="1"/>
  <c r="H219" i="2"/>
  <c r="C222" i="2"/>
  <c r="F222" i="2" s="1"/>
  <c r="L222" i="2" s="1"/>
  <c r="H222" i="2"/>
  <c r="J204" i="2"/>
  <c r="F204" i="2"/>
  <c r="K204" i="2" s="1"/>
  <c r="F203" i="2"/>
  <c r="H203" i="2" s="1"/>
  <c r="J203" i="2" s="1"/>
  <c r="F202" i="2"/>
  <c r="H202" i="2" s="1"/>
  <c r="J202" i="2" s="1"/>
  <c r="E201" i="2"/>
  <c r="L195" i="2" s="1"/>
  <c r="D201" i="2"/>
  <c r="B201" i="2"/>
  <c r="K207" i="2" s="1"/>
  <c r="J200" i="2"/>
  <c r="F200" i="2"/>
  <c r="K200" i="2" s="1"/>
  <c r="J199" i="2"/>
  <c r="F199" i="2"/>
  <c r="K199" i="2" s="1"/>
  <c r="J198" i="2"/>
  <c r="F198" i="2"/>
  <c r="K198" i="2" s="1"/>
  <c r="J197" i="2"/>
  <c r="F197" i="2"/>
  <c r="K197" i="2" s="1"/>
  <c r="J196" i="2"/>
  <c r="F196" i="2"/>
  <c r="K196" i="2" s="1"/>
  <c r="I195" i="2"/>
  <c r="I201" i="2" s="1"/>
  <c r="D207" i="2" s="1"/>
  <c r="F195" i="2"/>
  <c r="F201" i="2" s="1"/>
  <c r="C207" i="2" s="1"/>
  <c r="K189" i="2"/>
  <c r="J189" i="2"/>
  <c r="H189" i="2"/>
  <c r="F189" i="2"/>
  <c r="F188" i="2"/>
  <c r="H188" i="2" s="1"/>
  <c r="J188" i="2" s="1"/>
  <c r="F187" i="2"/>
  <c r="H187" i="2" s="1"/>
  <c r="J187" i="2" s="1"/>
  <c r="I186" i="2"/>
  <c r="D192" i="2" s="1"/>
  <c r="E186" i="2"/>
  <c r="D186" i="2"/>
  <c r="B186" i="2"/>
  <c r="K192" i="2" s="1"/>
  <c r="J185" i="2"/>
  <c r="F185" i="2"/>
  <c r="K185" i="2" s="1"/>
  <c r="J184" i="2"/>
  <c r="F184" i="2"/>
  <c r="K184" i="2" s="1"/>
  <c r="J183" i="2"/>
  <c r="F183" i="2"/>
  <c r="K183" i="2" s="1"/>
  <c r="J182" i="2"/>
  <c r="F182" i="2"/>
  <c r="K182" i="2" s="1"/>
  <c r="J181" i="2"/>
  <c r="F181" i="2"/>
  <c r="K181" i="2" s="1"/>
  <c r="L180" i="2"/>
  <c r="H186" i="2" s="1"/>
  <c r="I180" i="2"/>
  <c r="F180" i="2"/>
  <c r="F186" i="2" s="1"/>
  <c r="C192" i="2" s="1"/>
  <c r="F192" i="2" s="1"/>
  <c r="G222" i="2" l="1"/>
  <c r="I222" i="2" s="1"/>
  <c r="M222" i="2" s="1"/>
  <c r="L237" i="2"/>
  <c r="H237" i="2"/>
  <c r="G237" i="2"/>
  <c r="I237" i="2" s="1"/>
  <c r="M237" i="2" s="1"/>
  <c r="N222" i="2"/>
  <c r="J222" i="2"/>
  <c r="H204" i="2"/>
  <c r="F207" i="2"/>
  <c r="H201" i="2"/>
  <c r="M195" i="2"/>
  <c r="M201" i="2" s="1"/>
  <c r="M180" i="2"/>
  <c r="M186" i="2" s="1"/>
  <c r="L192" i="2"/>
  <c r="H192" i="2"/>
  <c r="G192" i="2"/>
  <c r="I192" i="2" s="1"/>
  <c r="M192" i="2" s="1"/>
  <c r="J174" i="2"/>
  <c r="F174" i="2"/>
  <c r="K174" i="2" s="1"/>
  <c r="F173" i="2"/>
  <c r="H173" i="2" s="1"/>
  <c r="J173" i="2" s="1"/>
  <c r="F172" i="2"/>
  <c r="H172" i="2" s="1"/>
  <c r="J172" i="2" s="1"/>
  <c r="E171" i="2"/>
  <c r="D171" i="2"/>
  <c r="B171" i="2"/>
  <c r="K177" i="2" s="1"/>
  <c r="J170" i="2"/>
  <c r="F170" i="2"/>
  <c r="K170" i="2" s="1"/>
  <c r="J169" i="2"/>
  <c r="F169" i="2"/>
  <c r="K169" i="2" s="1"/>
  <c r="J168" i="2"/>
  <c r="F168" i="2"/>
  <c r="K168" i="2" s="1"/>
  <c r="J167" i="2"/>
  <c r="F167" i="2"/>
  <c r="K167" i="2" s="1"/>
  <c r="J166" i="2"/>
  <c r="F166" i="2"/>
  <c r="K166" i="2" s="1"/>
  <c r="I165" i="2"/>
  <c r="I171" i="2" s="1"/>
  <c r="D177" i="2" s="1"/>
  <c r="F165" i="2"/>
  <c r="F171" i="2" s="1"/>
  <c r="C177" i="2" s="1"/>
  <c r="H174" i="2" l="1"/>
  <c r="N237" i="2"/>
  <c r="J237" i="2"/>
  <c r="L207" i="2"/>
  <c r="H207" i="2"/>
  <c r="G207" i="2"/>
  <c r="I207" i="2" s="1"/>
  <c r="M207" i="2" s="1"/>
  <c r="N192" i="2"/>
  <c r="J192" i="2"/>
  <c r="F177" i="2"/>
  <c r="H177" i="2" s="1"/>
  <c r="L165" i="2"/>
  <c r="H171" i="2" s="1"/>
  <c r="L177" i="2"/>
  <c r="G177" i="2"/>
  <c r="I177" i="2" s="1"/>
  <c r="M177" i="2" s="1"/>
  <c r="M165" i="2"/>
  <c r="M171" i="2" s="1"/>
  <c r="K159" i="2"/>
  <c r="J159" i="2"/>
  <c r="H159" i="2"/>
  <c r="F159" i="2"/>
  <c r="F158" i="2"/>
  <c r="H158" i="2" s="1"/>
  <c r="J158" i="2" s="1"/>
  <c r="F157" i="2"/>
  <c r="H157" i="2" s="1"/>
  <c r="J157" i="2" s="1"/>
  <c r="E156" i="2"/>
  <c r="D156" i="2"/>
  <c r="B156" i="2"/>
  <c r="K162" i="2" s="1"/>
  <c r="J155" i="2"/>
  <c r="F155" i="2"/>
  <c r="K155" i="2" s="1"/>
  <c r="J154" i="2"/>
  <c r="F154" i="2"/>
  <c r="K154" i="2" s="1"/>
  <c r="J153" i="2"/>
  <c r="F153" i="2"/>
  <c r="K153" i="2" s="1"/>
  <c r="J152" i="2"/>
  <c r="F152" i="2"/>
  <c r="K152" i="2" s="1"/>
  <c r="J151" i="2"/>
  <c r="F151" i="2"/>
  <c r="K151" i="2" s="1"/>
  <c r="L150" i="2"/>
  <c r="H156" i="2" s="1"/>
  <c r="I150" i="2"/>
  <c r="I156" i="2" s="1"/>
  <c r="D162" i="2" s="1"/>
  <c r="F150" i="2"/>
  <c r="F156" i="2" s="1"/>
  <c r="C162" i="2" s="1"/>
  <c r="N207" i="2" l="1"/>
  <c r="J207" i="2"/>
  <c r="N177" i="2"/>
  <c r="J177" i="2"/>
  <c r="F162" i="2"/>
  <c r="M150" i="2"/>
  <c r="M156" i="2" s="1"/>
  <c r="G162" i="2"/>
  <c r="I162" i="2" s="1"/>
  <c r="M162" i="2" s="1"/>
  <c r="L162" i="2"/>
  <c r="H162" i="2"/>
  <c r="J144" i="2"/>
  <c r="F144" i="2"/>
  <c r="H144" i="2" s="1"/>
  <c r="F143" i="2"/>
  <c r="H143" i="2" s="1"/>
  <c r="J143" i="2" s="1"/>
  <c r="F142" i="2"/>
  <c r="H142" i="2" s="1"/>
  <c r="J142" i="2" s="1"/>
  <c r="E141" i="2"/>
  <c r="D141" i="2"/>
  <c r="L135" i="2" s="1"/>
  <c r="B141" i="2"/>
  <c r="K147" i="2" s="1"/>
  <c r="J140" i="2"/>
  <c r="F140" i="2"/>
  <c r="K140" i="2" s="1"/>
  <c r="J139" i="2"/>
  <c r="F139" i="2"/>
  <c r="K139" i="2" s="1"/>
  <c r="J138" i="2"/>
  <c r="F138" i="2"/>
  <c r="K138" i="2" s="1"/>
  <c r="J137" i="2"/>
  <c r="F137" i="2"/>
  <c r="K137" i="2" s="1"/>
  <c r="J136" i="2"/>
  <c r="F136" i="2"/>
  <c r="K136" i="2" s="1"/>
  <c r="I135" i="2"/>
  <c r="I141" i="2" s="1"/>
  <c r="D147" i="2" s="1"/>
  <c r="F135" i="2"/>
  <c r="J129" i="2"/>
  <c r="F129" i="2"/>
  <c r="H129" i="2" s="1"/>
  <c r="F128" i="2"/>
  <c r="H128" i="2" s="1"/>
  <c r="J128" i="2" s="1"/>
  <c r="F127" i="2"/>
  <c r="H127" i="2" s="1"/>
  <c r="J127" i="2" s="1"/>
  <c r="E126" i="2"/>
  <c r="D126" i="2"/>
  <c r="B126" i="2"/>
  <c r="K132" i="2" s="1"/>
  <c r="J125" i="2"/>
  <c r="F125" i="2"/>
  <c r="K125" i="2" s="1"/>
  <c r="J124" i="2"/>
  <c r="F124" i="2"/>
  <c r="K124" i="2" s="1"/>
  <c r="J123" i="2"/>
  <c r="F123" i="2"/>
  <c r="K123" i="2" s="1"/>
  <c r="J122" i="2"/>
  <c r="F122" i="2"/>
  <c r="K122" i="2" s="1"/>
  <c r="J121" i="2"/>
  <c r="F121" i="2"/>
  <c r="K121" i="2" s="1"/>
  <c r="I120" i="2"/>
  <c r="I126" i="2" s="1"/>
  <c r="D132" i="2" s="1"/>
  <c r="F120" i="2"/>
  <c r="H141" i="2" l="1"/>
  <c r="M135" i="2"/>
  <c r="M141" i="2" s="1"/>
  <c r="N162" i="2"/>
  <c r="J162" i="2"/>
  <c r="K144" i="2"/>
  <c r="F141" i="2"/>
  <c r="C147" i="2" s="1"/>
  <c r="F147" i="2" s="1"/>
  <c r="L147" i="2" s="1"/>
  <c r="K129" i="2"/>
  <c r="F126" i="2"/>
  <c r="C132" i="2" s="1"/>
  <c r="F132" i="2" s="1"/>
  <c r="L132" i="2" s="1"/>
  <c r="L120" i="2"/>
  <c r="M120" i="2" s="1"/>
  <c r="M126" i="2" s="1"/>
  <c r="G132" i="2"/>
  <c r="I132" i="2" s="1"/>
  <c r="M132" i="2" s="1"/>
  <c r="H126" i="2"/>
  <c r="J107" i="2"/>
  <c r="J108" i="2"/>
  <c r="J109" i="2"/>
  <c r="J110" i="2"/>
  <c r="J106" i="2"/>
  <c r="F105" i="2"/>
  <c r="I105" i="2"/>
  <c r="I111" i="2" s="1"/>
  <c r="D117" i="2" s="1"/>
  <c r="F106" i="2"/>
  <c r="K106" i="2" s="1"/>
  <c r="J114" i="2"/>
  <c r="F114" i="2"/>
  <c r="K114" i="2" s="1"/>
  <c r="F113" i="2"/>
  <c r="H113" i="2" s="1"/>
  <c r="J113" i="2" s="1"/>
  <c r="F112" i="2"/>
  <c r="H112" i="2" s="1"/>
  <c r="J112" i="2" s="1"/>
  <c r="E111" i="2"/>
  <c r="L105" i="2" s="1"/>
  <c r="M105" i="2" s="1"/>
  <c r="M111" i="2" s="1"/>
  <c r="D111" i="2"/>
  <c r="B111" i="2"/>
  <c r="K117" i="2" s="1"/>
  <c r="F110" i="2"/>
  <c r="K110" i="2" s="1"/>
  <c r="F109" i="2"/>
  <c r="K109" i="2" s="1"/>
  <c r="F108" i="2"/>
  <c r="K108" i="2" s="1"/>
  <c r="F107" i="2"/>
  <c r="K107" i="2" s="1"/>
  <c r="G147" i="2" l="1"/>
  <c r="I147" i="2" s="1"/>
  <c r="M147" i="2" s="1"/>
  <c r="H147" i="2"/>
  <c r="N147" i="2" s="1"/>
  <c r="H132" i="2"/>
  <c r="J132" i="2" s="1"/>
  <c r="F111" i="2"/>
  <c r="C117" i="2" s="1"/>
  <c r="F117" i="2" s="1"/>
  <c r="L117" i="2" s="1"/>
  <c r="H114" i="2"/>
  <c r="H111" i="2"/>
  <c r="F99" i="2"/>
  <c r="H99" i="2"/>
  <c r="N132" i="2" l="1"/>
  <c r="J147" i="2"/>
  <c r="G117" i="2"/>
  <c r="I117" i="2" s="1"/>
  <c r="M117" i="2" s="1"/>
  <c r="H117" i="2"/>
  <c r="N117" i="2" s="1"/>
  <c r="F28" i="3" l="1"/>
  <c r="J117" i="2"/>
  <c r="C23" i="3"/>
  <c r="E23" i="3" s="1"/>
  <c r="F23" i="3" s="1"/>
  <c r="E22" i="3"/>
  <c r="F22" i="3" s="1"/>
  <c r="K22" i="3" s="1"/>
  <c r="I23" i="3" l="1"/>
  <c r="K23" i="3"/>
  <c r="I22" i="3"/>
  <c r="J99" i="2"/>
  <c r="K99" i="2"/>
  <c r="F98" i="2"/>
  <c r="H98" i="2" s="1"/>
  <c r="J98" i="2" s="1"/>
  <c r="F97" i="2"/>
  <c r="H97" i="2" s="1"/>
  <c r="J97" i="2" s="1"/>
  <c r="I96" i="2"/>
  <c r="D102" i="2" s="1"/>
  <c r="E96" i="2"/>
  <c r="D96" i="2"/>
  <c r="B96" i="2"/>
  <c r="K102" i="2" s="1"/>
  <c r="J95" i="2"/>
  <c r="F95" i="2"/>
  <c r="K95" i="2" s="1"/>
  <c r="J94" i="2"/>
  <c r="F94" i="2"/>
  <c r="K94" i="2" s="1"/>
  <c r="J93" i="2"/>
  <c r="F93" i="2"/>
  <c r="K93" i="2" s="1"/>
  <c r="J92" i="2"/>
  <c r="F92" i="2"/>
  <c r="K92" i="2" s="1"/>
  <c r="J91" i="2"/>
  <c r="F91" i="2"/>
  <c r="L91" i="2" l="1"/>
  <c r="H96" i="2" s="1"/>
  <c r="F96" i="2"/>
  <c r="C102" i="2" s="1"/>
  <c r="F102" i="2" s="1"/>
  <c r="L102" i="2" s="1"/>
  <c r="K91" i="2"/>
  <c r="M91" i="2"/>
  <c r="M96" i="2" s="1"/>
  <c r="B82" i="2"/>
  <c r="K88" i="2" s="1"/>
  <c r="D82" i="2"/>
  <c r="J85" i="2"/>
  <c r="F85" i="2"/>
  <c r="H85" i="2" s="1"/>
  <c r="F84" i="2"/>
  <c r="H84" i="2" s="1"/>
  <c r="J84" i="2" s="1"/>
  <c r="F83" i="2"/>
  <c r="H83" i="2" s="1"/>
  <c r="J83" i="2" s="1"/>
  <c r="I82" i="2"/>
  <c r="D88" i="2" s="1"/>
  <c r="E82" i="2"/>
  <c r="J81" i="2"/>
  <c r="F81" i="2"/>
  <c r="K81" i="2" s="1"/>
  <c r="J80" i="2"/>
  <c r="F80" i="2"/>
  <c r="K80" i="2" s="1"/>
  <c r="J79" i="2"/>
  <c r="F79" i="2"/>
  <c r="K79" i="2" s="1"/>
  <c r="J78" i="2"/>
  <c r="F78" i="2"/>
  <c r="K78" i="2" s="1"/>
  <c r="J77" i="2"/>
  <c r="F77" i="2"/>
  <c r="K77" i="2" s="1"/>
  <c r="J76" i="2"/>
  <c r="F76" i="2"/>
  <c r="F82" i="2" l="1"/>
  <c r="C88" i="2" s="1"/>
  <c r="L76" i="2"/>
  <c r="M76" i="2" s="1"/>
  <c r="M82" i="2" s="1"/>
  <c r="H102" i="2"/>
  <c r="G102" i="2"/>
  <c r="I102" i="2" s="1"/>
  <c r="M102" i="2" s="1"/>
  <c r="N102" i="2"/>
  <c r="J102" i="2"/>
  <c r="K85" i="2"/>
  <c r="H82" i="2"/>
  <c r="K76" i="2"/>
  <c r="B66" i="2"/>
  <c r="K72" i="2" s="1"/>
  <c r="J69" i="2"/>
  <c r="F69" i="2"/>
  <c r="F61" i="2"/>
  <c r="K61" i="2" s="1"/>
  <c r="J61" i="2"/>
  <c r="H69" i="2" l="1"/>
  <c r="K69" i="2"/>
  <c r="D66" i="2"/>
  <c r="E66" i="2"/>
  <c r="I66" i="2"/>
  <c r="D72" i="2" s="1"/>
  <c r="J60" i="2"/>
  <c r="F60" i="2"/>
  <c r="K60" i="2" s="1"/>
  <c r="F68" i="2" l="1"/>
  <c r="H68" i="2" s="1"/>
  <c r="J68" i="2" s="1"/>
  <c r="F67" i="2" l="1"/>
  <c r="H67" i="2" s="1"/>
  <c r="J67" i="2" s="1"/>
  <c r="J65" i="2"/>
  <c r="F65" i="2"/>
  <c r="K65" i="2" s="1"/>
  <c r="J64" i="2"/>
  <c r="F64" i="2"/>
  <c r="K64" i="2" s="1"/>
  <c r="J63" i="2"/>
  <c r="F63" i="2"/>
  <c r="K63" i="2" s="1"/>
  <c r="J62" i="2"/>
  <c r="F62" i="2"/>
  <c r="F66" i="2" l="1"/>
  <c r="C72" i="2" s="1"/>
  <c r="F72" i="2" s="1"/>
  <c r="K62" i="2"/>
  <c r="L60" i="2"/>
  <c r="M60" i="2" s="1"/>
  <c r="M66" i="2" s="1"/>
  <c r="B56" i="2"/>
  <c r="J55" i="2"/>
  <c r="F53" i="2"/>
  <c r="K53" i="2" s="1"/>
  <c r="J53" i="2"/>
  <c r="F57" i="2"/>
  <c r="H57" i="2" s="1"/>
  <c r="J57" i="2" s="1"/>
  <c r="I56" i="2"/>
  <c r="E56" i="2"/>
  <c r="D56" i="2"/>
  <c r="F55" i="2"/>
  <c r="K55" i="2" s="1"/>
  <c r="J54" i="2"/>
  <c r="F54" i="2"/>
  <c r="K54" i="2" s="1"/>
  <c r="J52" i="2"/>
  <c r="F52" i="2"/>
  <c r="J51" i="2"/>
  <c r="F51" i="2"/>
  <c r="K51" i="2" s="1"/>
  <c r="J50" i="2"/>
  <c r="F50" i="2"/>
  <c r="K50" i="2" s="1"/>
  <c r="L72" i="2" l="1"/>
  <c r="G72" i="2"/>
  <c r="I72" i="2" s="1"/>
  <c r="M72" i="2" s="1"/>
  <c r="H72" i="2"/>
  <c r="H52" i="2"/>
  <c r="H66" i="2"/>
  <c r="L50" i="2"/>
  <c r="M50" i="2" s="1"/>
  <c r="M56" i="2" s="1"/>
  <c r="F56" i="2"/>
  <c r="H56" i="2"/>
  <c r="F47" i="2"/>
  <c r="H47" i="2" s="1"/>
  <c r="J47" i="2" s="1"/>
  <c r="F35" i="2"/>
  <c r="H35" i="2" s="1"/>
  <c r="J35" i="2" s="1"/>
  <c r="I46" i="2"/>
  <c r="E46" i="2"/>
  <c r="D46" i="2"/>
  <c r="B46" i="2"/>
  <c r="J45" i="2"/>
  <c r="F45" i="2"/>
  <c r="J44" i="2"/>
  <c r="F44" i="2"/>
  <c r="J43" i="2"/>
  <c r="F43" i="2"/>
  <c r="H43" i="2" s="1"/>
  <c r="J42" i="2"/>
  <c r="F42" i="2"/>
  <c r="J41" i="2"/>
  <c r="F41" i="2"/>
  <c r="J40" i="2"/>
  <c r="F40" i="2"/>
  <c r="H40" i="2" s="1"/>
  <c r="J39" i="2"/>
  <c r="F39" i="2"/>
  <c r="J38" i="2"/>
  <c r="F38" i="2"/>
  <c r="I34" i="2"/>
  <c r="E34" i="2"/>
  <c r="D34" i="2"/>
  <c r="B34" i="2"/>
  <c r="J33" i="2"/>
  <c r="F33" i="2"/>
  <c r="J32" i="2"/>
  <c r="F32" i="2"/>
  <c r="J31" i="2"/>
  <c r="F31" i="2"/>
  <c r="H31" i="2" s="1"/>
  <c r="J30" i="2"/>
  <c r="F30" i="2"/>
  <c r="J29" i="2"/>
  <c r="F29" i="2"/>
  <c r="J28" i="2"/>
  <c r="F28" i="2"/>
  <c r="H28" i="2" s="1"/>
  <c r="J27" i="2"/>
  <c r="F27" i="2"/>
  <c r="J26" i="2"/>
  <c r="F26" i="2"/>
  <c r="J72" i="2" l="1"/>
  <c r="N72" i="2"/>
  <c r="L26" i="2"/>
  <c r="H34" i="2" s="1"/>
  <c r="L38" i="2"/>
  <c r="M38" i="2" s="1"/>
  <c r="M46" i="2" s="1"/>
  <c r="F46" i="2"/>
  <c r="F34" i="2"/>
  <c r="M26" i="2"/>
  <c r="M34" i="2" s="1"/>
  <c r="B22" i="2"/>
  <c r="F23" i="2"/>
  <c r="H23" i="2" s="1"/>
  <c r="J23" i="2" s="1"/>
  <c r="I22" i="2"/>
  <c r="E22" i="2"/>
  <c r="D22" i="2"/>
  <c r="J21" i="2"/>
  <c r="F21" i="2"/>
  <c r="J20" i="2"/>
  <c r="F20" i="2"/>
  <c r="J19" i="2"/>
  <c r="F19" i="2"/>
  <c r="H19" i="2" s="1"/>
  <c r="J18" i="2"/>
  <c r="F18" i="2"/>
  <c r="J17" i="2"/>
  <c r="F17" i="2"/>
  <c r="J16" i="2"/>
  <c r="F16" i="2"/>
  <c r="H16" i="2" s="1"/>
  <c r="J15" i="2"/>
  <c r="F15" i="2"/>
  <c r="J14" i="2"/>
  <c r="F14" i="2"/>
  <c r="F22" i="2" l="1"/>
  <c r="H46" i="2"/>
  <c r="L14" i="2"/>
  <c r="H22" i="2" s="1"/>
  <c r="F11" i="2"/>
  <c r="H11" i="2" s="1"/>
  <c r="J11" i="2" s="1"/>
  <c r="F3" i="2"/>
  <c r="J2" i="2"/>
  <c r="J3" i="2"/>
  <c r="F9" i="2"/>
  <c r="F2" i="2"/>
  <c r="M14" i="2" l="1"/>
  <c r="M22" i="2" s="1"/>
  <c r="I10" i="2"/>
  <c r="E10" i="2"/>
  <c r="D10" i="2"/>
  <c r="J9" i="2"/>
  <c r="J8" i="2"/>
  <c r="F8" i="2"/>
  <c r="J7" i="2"/>
  <c r="F7" i="2"/>
  <c r="J6" i="2"/>
  <c r="F6" i="2"/>
  <c r="J5" i="2"/>
  <c r="F5" i="2"/>
  <c r="J4" i="2"/>
  <c r="F4" i="2"/>
  <c r="L2" i="2" l="1"/>
  <c r="M2" i="2" s="1"/>
  <c r="M10" i="2" s="1"/>
  <c r="F10" i="2"/>
  <c r="F88" i="2" s="1"/>
  <c r="L88" i="2" s="1"/>
  <c r="I153" i="1"/>
  <c r="D156" i="1" s="1"/>
  <c r="E153" i="1"/>
  <c r="D153" i="1"/>
  <c r="J152" i="1"/>
  <c r="F152" i="1"/>
  <c r="J151" i="1"/>
  <c r="F151" i="1"/>
  <c r="J150" i="1"/>
  <c r="F150" i="1"/>
  <c r="J149" i="1"/>
  <c r="F149" i="1"/>
  <c r="J148" i="1"/>
  <c r="F148" i="1"/>
  <c r="J147" i="1"/>
  <c r="F147" i="1"/>
  <c r="J146" i="1"/>
  <c r="F146" i="1"/>
  <c r="J145" i="1"/>
  <c r="F145" i="1"/>
  <c r="J144" i="1"/>
  <c r="F144" i="1"/>
  <c r="J143" i="1"/>
  <c r="F143" i="1"/>
  <c r="I140" i="1"/>
  <c r="E140" i="1"/>
  <c r="D140" i="1"/>
  <c r="J139" i="1"/>
  <c r="F139" i="1"/>
  <c r="J138" i="1"/>
  <c r="F138" i="1"/>
  <c r="J137" i="1"/>
  <c r="F137" i="1"/>
  <c r="J136" i="1"/>
  <c r="F136" i="1"/>
  <c r="J135" i="1"/>
  <c r="F135" i="1"/>
  <c r="J134" i="1"/>
  <c r="F134" i="1"/>
  <c r="J133" i="1"/>
  <c r="F133" i="1"/>
  <c r="J132" i="1"/>
  <c r="F132" i="1"/>
  <c r="J131" i="1"/>
  <c r="F131" i="1"/>
  <c r="J130" i="1"/>
  <c r="F130" i="1"/>
  <c r="G88" i="2" l="1"/>
  <c r="I88" i="2" s="1"/>
  <c r="M88" i="2" s="1"/>
  <c r="H88" i="2"/>
  <c r="N88" i="2" s="1"/>
  <c r="H10" i="2"/>
  <c r="K130" i="1"/>
  <c r="L130" i="1" s="1"/>
  <c r="L140" i="1" s="1"/>
  <c r="F153" i="1"/>
  <c r="C156" i="1" s="1"/>
  <c r="K143" i="1"/>
  <c r="L143" i="1" s="1"/>
  <c r="L153" i="1" s="1"/>
  <c r="F140" i="1"/>
  <c r="I127" i="1"/>
  <c r="E127" i="1"/>
  <c r="D127" i="1"/>
  <c r="J126" i="1"/>
  <c r="F126" i="1"/>
  <c r="J125" i="1"/>
  <c r="F125" i="1"/>
  <c r="J124" i="1"/>
  <c r="F124" i="1"/>
  <c r="J123" i="1"/>
  <c r="F123" i="1"/>
  <c r="J122" i="1"/>
  <c r="F122" i="1"/>
  <c r="J121" i="1"/>
  <c r="F121" i="1"/>
  <c r="J120" i="1"/>
  <c r="F120" i="1"/>
  <c r="J119" i="1"/>
  <c r="F119" i="1"/>
  <c r="J118" i="1"/>
  <c r="F118" i="1"/>
  <c r="J117" i="1"/>
  <c r="F117" i="1"/>
  <c r="K117" i="1" l="1"/>
  <c r="L117" i="1" s="1"/>
  <c r="L127" i="1" s="1"/>
  <c r="J88" i="2"/>
  <c r="H140" i="1"/>
  <c r="H153" i="1"/>
  <c r="F127" i="1"/>
  <c r="I114" i="1"/>
  <c r="E114" i="1"/>
  <c r="D114" i="1"/>
  <c r="J113" i="1"/>
  <c r="F113" i="1"/>
  <c r="J112" i="1"/>
  <c r="F112" i="1"/>
  <c r="J111" i="1"/>
  <c r="F111" i="1"/>
  <c r="J110" i="1"/>
  <c r="F110" i="1"/>
  <c r="J109" i="1"/>
  <c r="F109" i="1"/>
  <c r="J108" i="1"/>
  <c r="F108" i="1"/>
  <c r="J107" i="1"/>
  <c r="F107" i="1"/>
  <c r="F106" i="1"/>
  <c r="J105" i="1"/>
  <c r="F105" i="1"/>
  <c r="J104" i="1"/>
  <c r="F104" i="1"/>
  <c r="J103" i="1"/>
  <c r="F103" i="1"/>
  <c r="H127" i="1" l="1"/>
  <c r="K103" i="1"/>
  <c r="H114" i="1" s="1"/>
  <c r="F114" i="1"/>
  <c r="I100" i="1"/>
  <c r="E100" i="1"/>
  <c r="D100" i="1"/>
  <c r="J99" i="1"/>
  <c r="F99" i="1"/>
  <c r="J98" i="1"/>
  <c r="F98" i="1"/>
  <c r="J97" i="1"/>
  <c r="F97" i="1"/>
  <c r="J96" i="1"/>
  <c r="F96" i="1"/>
  <c r="J95" i="1"/>
  <c r="F95" i="1"/>
  <c r="J94" i="1"/>
  <c r="F94" i="1"/>
  <c r="J93" i="1"/>
  <c r="F93" i="1"/>
  <c r="J92" i="1"/>
  <c r="F92" i="1"/>
  <c r="J91" i="1"/>
  <c r="F91" i="1"/>
  <c r="J90" i="1"/>
  <c r="F90" i="1"/>
  <c r="J89" i="1"/>
  <c r="F89" i="1"/>
  <c r="L103" i="1" l="1"/>
  <c r="L114" i="1" s="1"/>
  <c r="K89" i="1"/>
  <c r="L89" i="1" s="1"/>
  <c r="L100" i="1" s="1"/>
  <c r="F100" i="1"/>
  <c r="J81" i="1"/>
  <c r="F81" i="1"/>
  <c r="I86" i="1"/>
  <c r="E86" i="1"/>
  <c r="D86" i="1"/>
  <c r="J85" i="1"/>
  <c r="F85" i="1"/>
  <c r="J84" i="1"/>
  <c r="F84" i="1"/>
  <c r="J83" i="1"/>
  <c r="F83" i="1"/>
  <c r="J82" i="1"/>
  <c r="F82" i="1"/>
  <c r="F80" i="1"/>
  <c r="J79" i="1"/>
  <c r="F79" i="1"/>
  <c r="J78" i="1"/>
  <c r="F78" i="1"/>
  <c r="J77" i="1"/>
  <c r="F77" i="1"/>
  <c r="J76" i="1"/>
  <c r="F76" i="1"/>
  <c r="J75" i="1"/>
  <c r="F75" i="1"/>
  <c r="J74" i="1"/>
  <c r="F74" i="1"/>
  <c r="H100" i="1" l="1"/>
  <c r="K74" i="1"/>
  <c r="F86" i="1"/>
  <c r="E71" i="1"/>
  <c r="J61" i="1"/>
  <c r="J62" i="1"/>
  <c r="J63" i="1"/>
  <c r="J64" i="1"/>
  <c r="J65" i="1"/>
  <c r="J66" i="1"/>
  <c r="J67" i="1"/>
  <c r="J68" i="1"/>
  <c r="J69" i="1"/>
  <c r="J70" i="1"/>
  <c r="I71" i="1"/>
  <c r="F70" i="1"/>
  <c r="F69" i="1"/>
  <c r="F68" i="1"/>
  <c r="F67" i="1"/>
  <c r="F66" i="1"/>
  <c r="F65" i="1"/>
  <c r="F64" i="1"/>
  <c r="F63" i="1"/>
  <c r="F62" i="1"/>
  <c r="J60" i="1"/>
  <c r="F60" i="1"/>
  <c r="L74" i="1" l="1"/>
  <c r="L86" i="1" s="1"/>
  <c r="H86" i="1"/>
  <c r="F61" i="1"/>
  <c r="F71" i="1" s="1"/>
  <c r="F156" i="1" s="1"/>
  <c r="D71" i="1"/>
  <c r="K60" i="1" s="1"/>
  <c r="L60" i="1" s="1"/>
  <c r="L71" i="1" s="1"/>
  <c r="I57" i="1"/>
  <c r="E57" i="1"/>
  <c r="D57" i="1"/>
  <c r="F55" i="1"/>
  <c r="J56" i="1"/>
  <c r="F56" i="1"/>
  <c r="J55" i="1"/>
  <c r="J54" i="1"/>
  <c r="F54" i="1"/>
  <c r="J53" i="1"/>
  <c r="F53" i="1"/>
  <c r="J52" i="1"/>
  <c r="F52" i="1"/>
  <c r="J51" i="1"/>
  <c r="F51" i="1"/>
  <c r="J49" i="1"/>
  <c r="F49" i="1"/>
  <c r="J48" i="1"/>
  <c r="F48" i="1"/>
  <c r="J46" i="1"/>
  <c r="F46" i="1"/>
  <c r="J47" i="1"/>
  <c r="F47" i="1"/>
  <c r="J50" i="1"/>
  <c r="F50" i="1"/>
  <c r="F57" i="1" l="1"/>
  <c r="J71" i="1"/>
  <c r="H71" i="1" s="1"/>
  <c r="K46" i="1"/>
  <c r="L46" i="1" s="1"/>
  <c r="L57" i="1" s="1"/>
  <c r="J57" i="1"/>
  <c r="H57" i="1" s="1"/>
  <c r="F42" i="1"/>
  <c r="I43" i="1"/>
  <c r="D43" i="1"/>
  <c r="E43" i="1"/>
  <c r="J42" i="1"/>
  <c r="J41" i="1"/>
  <c r="J40" i="1"/>
  <c r="F40" i="1"/>
  <c r="J39" i="1"/>
  <c r="F39" i="1"/>
  <c r="J38" i="1"/>
  <c r="F38" i="1"/>
  <c r="J37" i="1"/>
  <c r="F37" i="1"/>
  <c r="J36" i="1"/>
  <c r="F36" i="1"/>
  <c r="J35" i="1"/>
  <c r="F35" i="1"/>
  <c r="J34" i="1"/>
  <c r="F34" i="1"/>
  <c r="J33" i="1"/>
  <c r="F33" i="1"/>
  <c r="F32" i="1"/>
  <c r="K32" i="1" l="1"/>
  <c r="L32" i="1" s="1"/>
  <c r="L43" i="1" s="1"/>
  <c r="F43" i="1"/>
  <c r="J43" i="1"/>
  <c r="J32" i="1"/>
  <c r="F11" i="1"/>
  <c r="J11" i="1"/>
  <c r="J16" i="1"/>
  <c r="J15" i="1"/>
  <c r="J14" i="1"/>
  <c r="J13" i="1"/>
  <c r="J12" i="1"/>
  <c r="J10" i="1"/>
  <c r="J9" i="1"/>
  <c r="J8" i="1"/>
  <c r="J21" i="1"/>
  <c r="J22" i="1"/>
  <c r="J23" i="1"/>
  <c r="J24" i="1"/>
  <c r="J25" i="1"/>
  <c r="J26" i="1"/>
  <c r="J27" i="1"/>
  <c r="J28" i="1"/>
  <c r="J20" i="1"/>
  <c r="H43" i="1" l="1"/>
  <c r="E3" i="1"/>
  <c r="E2" i="1"/>
  <c r="F28" i="1"/>
  <c r="F23" i="1" l="1"/>
  <c r="D29" i="1"/>
  <c r="K20" i="1" s="1"/>
  <c r="L20" i="1" s="1"/>
  <c r="L29" i="1" s="1"/>
  <c r="I29" i="1"/>
  <c r="E29" i="1"/>
  <c r="F27" i="1"/>
  <c r="F26" i="1"/>
  <c r="F25" i="1"/>
  <c r="F22" i="1"/>
  <c r="F24" i="1"/>
  <c r="F21" i="1"/>
  <c r="D17" i="1"/>
  <c r="K8" i="1" s="1"/>
  <c r="L8" i="1" s="1"/>
  <c r="E17" i="1"/>
  <c r="I17" i="1"/>
  <c r="J17" i="1" l="1"/>
  <c r="H17" i="1" s="1"/>
  <c r="J29" i="1"/>
  <c r="H29" i="1" s="1"/>
  <c r="F20" i="1"/>
  <c r="F29" i="1" s="1"/>
  <c r="G156" i="1" s="1"/>
  <c r="F12" i="1"/>
  <c r="H156" i="1" l="1"/>
  <c r="J156" i="1" s="1"/>
  <c r="K156" i="1"/>
  <c r="L156" i="1" s="1"/>
  <c r="F15" i="1"/>
  <c r="F14" i="1"/>
  <c r="F9" i="1"/>
  <c r="F10" i="1"/>
  <c r="F13" i="1"/>
  <c r="F8" i="1"/>
  <c r="C5" i="1"/>
  <c r="E5" i="1"/>
  <c r="F2" i="1" l="1"/>
  <c r="F17" i="1"/>
  <c r="D5" i="1"/>
</calcChain>
</file>

<file path=xl/sharedStrings.xml><?xml version="1.0" encoding="utf-8"?>
<sst xmlns="http://schemas.openxmlformats.org/spreadsheetml/2006/main" count="3408" uniqueCount="315">
  <si>
    <t>日期</t>
    <phoneticPr fontId="1" type="noConversion"/>
  </si>
  <si>
    <t>项目</t>
    <phoneticPr fontId="1" type="noConversion"/>
  </si>
  <si>
    <t>本金</t>
    <phoneticPr fontId="1" type="noConversion"/>
  </si>
  <si>
    <t>余额宝</t>
    <phoneticPr fontId="1" type="noConversion"/>
  </si>
  <si>
    <t>京东小金库</t>
    <phoneticPr fontId="1" type="noConversion"/>
  </si>
  <si>
    <t>京东定期</t>
    <phoneticPr fontId="1" type="noConversion"/>
  </si>
  <si>
    <t>京东基金</t>
    <phoneticPr fontId="1" type="noConversion"/>
  </si>
  <si>
    <t>总计</t>
    <phoneticPr fontId="1" type="noConversion"/>
  </si>
  <si>
    <t>票票喵短期体验标第11204期</t>
    <phoneticPr fontId="1" type="noConversion"/>
  </si>
  <si>
    <t>无</t>
  </si>
  <si>
    <t>无</t>
    <phoneticPr fontId="1" type="noConversion"/>
  </si>
  <si>
    <t>当天回报</t>
    <phoneticPr fontId="1" type="noConversion"/>
  </si>
  <si>
    <t>票票喵第11200期</t>
    <phoneticPr fontId="1" type="noConversion"/>
  </si>
  <si>
    <t>票票喵钱包</t>
    <phoneticPr fontId="1" type="noConversion"/>
  </si>
  <si>
    <t>投资日期</t>
    <phoneticPr fontId="1" type="noConversion"/>
  </si>
  <si>
    <t>2017/4/7~2017/4/25</t>
    <phoneticPr fontId="1" type="noConversion"/>
  </si>
  <si>
    <t>2017/4/6~2017/4/11</t>
    <phoneticPr fontId="1" type="noConversion"/>
  </si>
  <si>
    <t>当天本金</t>
    <phoneticPr fontId="1" type="noConversion"/>
  </si>
  <si>
    <t>当天投资回报</t>
    <phoneticPr fontId="1" type="noConversion"/>
  </si>
  <si>
    <t>项目总回报</t>
    <phoneticPr fontId="1" type="noConversion"/>
  </si>
  <si>
    <t>京东活期华泰进取型</t>
    <phoneticPr fontId="1" type="noConversion"/>
  </si>
  <si>
    <t>2017/3/14~2017/4/14</t>
    <phoneticPr fontId="1" type="noConversion"/>
  </si>
  <si>
    <t>无</t>
    <phoneticPr fontId="1" type="noConversion"/>
  </si>
  <si>
    <t>合时代企业经营贷</t>
    <phoneticPr fontId="1" type="noConversion"/>
  </si>
  <si>
    <t>无</t>
    <phoneticPr fontId="1" type="noConversion"/>
  </si>
  <si>
    <t>京东基金中融现金</t>
    <phoneticPr fontId="1" type="noConversion"/>
  </si>
  <si>
    <t>总回报</t>
    <phoneticPr fontId="1" type="noConversion"/>
  </si>
  <si>
    <t>合计：</t>
    <phoneticPr fontId="1" type="noConversion"/>
  </si>
  <si>
    <t>百度基金</t>
    <phoneticPr fontId="1" type="noConversion"/>
  </si>
  <si>
    <t>支付金基金</t>
    <phoneticPr fontId="1" type="noConversion"/>
  </si>
  <si>
    <t>年转化率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</si>
  <si>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</si>
  <si>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</si>
  <si>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当天总计：</t>
    <phoneticPr fontId="1" type="noConversion"/>
  </si>
  <si>
    <t>当天总计：</t>
    <phoneticPr fontId="1" type="noConversion"/>
  </si>
  <si>
    <t>日期</t>
    <phoneticPr fontId="1" type="noConversion"/>
  </si>
  <si>
    <t>日期</t>
    <phoneticPr fontId="1" type="noConversion"/>
  </si>
  <si>
    <t>4月份</t>
    <phoneticPr fontId="1" type="noConversion"/>
  </si>
  <si>
    <t>2017/4/8~2017/5/8</t>
    <phoneticPr fontId="1" type="noConversion"/>
  </si>
  <si>
    <t>星期五</t>
    <phoneticPr fontId="1" type="noConversion"/>
  </si>
  <si>
    <t>星期六</t>
    <phoneticPr fontId="1" type="noConversion"/>
  </si>
  <si>
    <t>转化率</t>
    <phoneticPr fontId="1" type="noConversion"/>
  </si>
  <si>
    <t>风险指数</t>
    <phoneticPr fontId="1" type="noConversion"/>
  </si>
  <si>
    <t>低</t>
    <phoneticPr fontId="1" type="noConversion"/>
  </si>
  <si>
    <t>高</t>
    <phoneticPr fontId="1" type="noConversion"/>
  </si>
  <si>
    <t>高</t>
    <phoneticPr fontId="1" type="noConversion"/>
  </si>
  <si>
    <t>高</t>
    <phoneticPr fontId="1" type="noConversion"/>
  </si>
  <si>
    <r>
      <t>合时代企业经营贷</t>
    </r>
    <r>
      <rPr>
        <sz val="8"/>
        <color theme="1"/>
        <rFont val="等线"/>
        <family val="3"/>
        <charset val="134"/>
        <scheme val="minor"/>
      </rPr>
      <t>(平台收利息的10%)</t>
    </r>
    <phoneticPr fontId="1" type="noConversion"/>
  </si>
  <si>
    <t>当天转化率</t>
    <phoneticPr fontId="1" type="noConversion"/>
  </si>
  <si>
    <t>当天总转化率</t>
    <phoneticPr fontId="1" type="noConversion"/>
  </si>
  <si>
    <t>高1100</t>
    <phoneticPr fontId="1" type="noConversion"/>
  </si>
  <si>
    <t>高1500</t>
    <phoneticPr fontId="1" type="noConversion"/>
  </si>
  <si>
    <t>低5000</t>
    <phoneticPr fontId="1" type="noConversion"/>
  </si>
  <si>
    <t>收益转化率</t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</si>
  <si>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</si>
  <si>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</si>
  <si>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预计年收益:</t>
    <phoneticPr fontId="1" type="noConversion"/>
  </si>
  <si>
    <t>当天每万份收益(万/元):</t>
    <phoneticPr fontId="1" type="noConversion"/>
  </si>
  <si>
    <t>总计:</t>
    <phoneticPr fontId="1" type="noConversion"/>
  </si>
  <si>
    <t>低+5K</t>
    <phoneticPr fontId="1" type="noConversion"/>
  </si>
  <si>
    <t>高+1.5K</t>
    <phoneticPr fontId="1" type="noConversion"/>
  </si>
  <si>
    <r>
      <t>京东活期华泰进取型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</si>
  <si>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京东基金中融现金</t>
    </r>
    <r>
      <rPr>
        <sz val="8"/>
        <color theme="1"/>
        <rFont val="等线"/>
        <family val="3"/>
        <charset val="134"/>
        <scheme val="minor"/>
      </rPr>
      <t>(星期六、日数据不更新)</t>
    </r>
    <phoneticPr fontId="1" type="noConversion"/>
  </si>
  <si>
    <r>
      <t>合时代企业经营贷2017040601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</si>
  <si>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r>
      <t>合时代企业经营贷2017040119</t>
    </r>
    <r>
      <rPr>
        <sz val="8"/>
        <color theme="1"/>
        <rFont val="等线"/>
        <family val="3"/>
        <charset val="134"/>
        <scheme val="minor"/>
      </rPr>
      <t>(利息10%)</t>
    </r>
    <phoneticPr fontId="1" type="noConversion"/>
  </si>
  <si>
    <t>理财范消费金融-KC170397-4</t>
    <phoneticPr fontId="1" type="noConversion"/>
  </si>
  <si>
    <t>2017/4/9~2017/6/9</t>
    <phoneticPr fontId="1" type="noConversion"/>
  </si>
  <si>
    <t>低-1.4K</t>
    <phoneticPr fontId="1" type="noConversion"/>
  </si>
  <si>
    <t>高3000</t>
    <phoneticPr fontId="1" type="noConversion"/>
  </si>
  <si>
    <t>高7500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</si>
  <si>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</si>
  <si>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2017/4/10~2017/7/10</t>
    <phoneticPr fontId="1" type="noConversion"/>
  </si>
  <si>
    <t>星期一</t>
    <phoneticPr fontId="1" type="noConversion"/>
  </si>
  <si>
    <t>调过仓</t>
    <phoneticPr fontId="1" type="noConversion"/>
  </si>
  <si>
    <t>本金</t>
    <phoneticPr fontId="1" type="noConversion"/>
  </si>
  <si>
    <t>当天总计:</t>
    <phoneticPr fontId="1" type="noConversion"/>
  </si>
  <si>
    <t>2017/4/6~2017/4/11</t>
    <phoneticPr fontId="1" type="noConversion"/>
  </si>
  <si>
    <t>表格优化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</si>
  <si>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</si>
  <si>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</si>
  <si>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</si>
  <si>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</si>
  <si>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备注</t>
    <phoneticPr fontId="1" type="noConversion"/>
  </si>
  <si>
    <t>票票喵第11200期</t>
    <phoneticPr fontId="1" type="noConversion"/>
  </si>
  <si>
    <t>京东基金中融现金</t>
    <phoneticPr fontId="1" type="noConversion"/>
  </si>
  <si>
    <t>京东活期华泰进取型</t>
    <phoneticPr fontId="1" type="noConversion"/>
  </si>
  <si>
    <t>票票喵第11229期</t>
    <phoneticPr fontId="1" type="noConversion"/>
  </si>
  <si>
    <t>2017/4/12~2017/4/30</t>
    <phoneticPr fontId="1" type="noConversion"/>
  </si>
  <si>
    <t>新投资项目</t>
    <phoneticPr fontId="1" type="noConversion"/>
  </si>
  <si>
    <t>合时代企业经营贷2017040601</t>
    <phoneticPr fontId="1" type="noConversion"/>
  </si>
  <si>
    <t>平台收利息的10%</t>
    <phoneticPr fontId="1" type="noConversion"/>
  </si>
  <si>
    <t>合时代企业经营贷2017040119</t>
    <phoneticPr fontId="1" type="noConversion"/>
  </si>
  <si>
    <t>本金</t>
    <phoneticPr fontId="1" type="noConversion"/>
  </si>
  <si>
    <t>每万份收益</t>
    <phoneticPr fontId="1" type="noConversion"/>
  </si>
  <si>
    <t>理财天数</t>
    <phoneticPr fontId="1" type="noConversion"/>
  </si>
  <si>
    <t>星期六,日数据不更新</t>
    <phoneticPr fontId="1" type="noConversion"/>
  </si>
  <si>
    <t>平均每天收益转化率</t>
    <phoneticPr fontId="1" type="noConversion"/>
  </si>
  <si>
    <t>当天提现:2.74</t>
    <phoneticPr fontId="1" type="noConversion"/>
  </si>
  <si>
    <t>已结算并提现2.74元，下期取消</t>
    <phoneticPr fontId="1" type="noConversion"/>
  </si>
  <si>
    <t>到期结算</t>
    <phoneticPr fontId="1" type="noConversion"/>
  </si>
  <si>
    <t>票票喵第11200期</t>
    <phoneticPr fontId="1" type="noConversion"/>
  </si>
  <si>
    <t>京东基金中融现金</t>
    <phoneticPr fontId="1" type="noConversion"/>
  </si>
  <si>
    <t>本息总金额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</si>
  <si>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</si>
  <si>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</si>
  <si>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当天提现:0</t>
    <phoneticPr fontId="1" type="noConversion"/>
  </si>
  <si>
    <t>4-30到期</t>
    <phoneticPr fontId="1" type="noConversion"/>
  </si>
  <si>
    <t>4-25到期</t>
    <phoneticPr fontId="1" type="noConversion"/>
  </si>
  <si>
    <t>平台收利息的10%        5-8到期</t>
    <phoneticPr fontId="1" type="noConversion"/>
  </si>
  <si>
    <t>平台收利息的10%       7-10到期</t>
    <phoneticPr fontId="1" type="noConversion"/>
  </si>
  <si>
    <t>6-9到期</t>
    <phoneticPr fontId="1" type="noConversion"/>
  </si>
  <si>
    <t>4-14到期</t>
    <phoneticPr fontId="1" type="noConversion"/>
  </si>
  <si>
    <t>每天万份收益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</si>
  <si>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</si>
  <si>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</si>
  <si>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已到账1004.27</t>
    <phoneticPr fontId="1" type="noConversion"/>
  </si>
  <si>
    <t>当天提现:1004.27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</si>
  <si>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</si>
  <si>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</si>
  <si>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</si>
  <si>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</si>
  <si>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4/</t>
    </r>
    <r>
      <rPr>
        <b/>
        <sz val="20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</si>
  <si>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</si>
  <si>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钱时代豪华版</t>
    <phoneticPr fontId="1" type="noConversion"/>
  </si>
  <si>
    <t>2017/7/1~2017/7/13</t>
    <phoneticPr fontId="1" type="noConversion"/>
  </si>
  <si>
    <t>理财范</t>
    <phoneticPr fontId="1" type="noConversion"/>
  </si>
  <si>
    <t>2017/6/22~2018/6/23</t>
    <phoneticPr fontId="1" type="noConversion"/>
  </si>
  <si>
    <t>石头金融理财</t>
    <phoneticPr fontId="1" type="noConversion"/>
  </si>
  <si>
    <t>2017/6/22~2017/7/10</t>
    <phoneticPr fontId="1" type="noConversion"/>
  </si>
  <si>
    <t>票票喵短期体验标第11769期</t>
    <phoneticPr fontId="1" type="noConversion"/>
  </si>
  <si>
    <t>2017/6/22~2017/7/8</t>
    <phoneticPr fontId="1" type="noConversion"/>
  </si>
  <si>
    <t>票票喵新手标第11415期</t>
    <phoneticPr fontId="1" type="noConversion"/>
  </si>
  <si>
    <t>2017/5/7~2017/8/15</t>
    <phoneticPr fontId="1" type="noConversion"/>
  </si>
  <si>
    <t>7-8到期</t>
    <phoneticPr fontId="1" type="noConversion"/>
  </si>
  <si>
    <t>8-15到期</t>
    <phoneticPr fontId="1" type="noConversion"/>
  </si>
  <si>
    <t>每月22号，2018-6-23到期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</si>
  <si>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</si>
  <si>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</si>
  <si>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试水</t>
    <phoneticPr fontId="1" type="noConversion"/>
  </si>
  <si>
    <t>京东金融华泰进取</t>
    <phoneticPr fontId="1" type="noConversion"/>
  </si>
  <si>
    <t>买入时回报率: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</si>
  <si>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</si>
  <si>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当月提现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</si>
  <si>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</si>
  <si>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</si>
  <si>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</si>
  <si>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</si>
  <si>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</si>
  <si>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8-16到期</t>
    <phoneticPr fontId="1" type="noConversion"/>
  </si>
  <si>
    <t>2017/7/10~2017/8/4</t>
    <phoneticPr fontId="1" type="noConversion"/>
  </si>
  <si>
    <t>2017/7/10~2017/8/16</t>
    <phoneticPr fontId="1" type="noConversion"/>
  </si>
  <si>
    <t>票票喵第12007期(新)</t>
    <phoneticPr fontId="1" type="noConversion"/>
  </si>
  <si>
    <t>余额宝(新)</t>
    <phoneticPr fontId="1" type="noConversion"/>
  </si>
  <si>
    <t>石头金融理财(新)</t>
    <phoneticPr fontId="1" type="noConversion"/>
  </si>
  <si>
    <t>当天每万份收益:</t>
    <phoneticPr fontId="1" type="noConversion"/>
  </si>
  <si>
    <t>项目</t>
    <phoneticPr fontId="1" type="noConversion"/>
  </si>
  <si>
    <t>每月金额</t>
    <phoneticPr fontId="1" type="noConversion"/>
  </si>
  <si>
    <t>备注</t>
    <phoneticPr fontId="1" type="noConversion"/>
  </si>
  <si>
    <t>外家家用</t>
    <phoneticPr fontId="1" type="noConversion"/>
  </si>
  <si>
    <t>我家家用</t>
    <phoneticPr fontId="1" type="noConversion"/>
  </si>
  <si>
    <t>网费</t>
    <phoneticPr fontId="1" type="noConversion"/>
  </si>
  <si>
    <t>今年至下年4月免费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</si>
  <si>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</si>
  <si>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京东金融000545</t>
    <phoneticPr fontId="1" type="noConversion"/>
  </si>
  <si>
    <t>固定收入</t>
    <phoneticPr fontId="1" type="noConversion"/>
  </si>
  <si>
    <t>生活费</t>
    <phoneticPr fontId="1" type="noConversion"/>
  </si>
  <si>
    <t>电话费</t>
    <phoneticPr fontId="1" type="noConversion"/>
  </si>
  <si>
    <t>汽车油费</t>
  </si>
  <si>
    <t>其它</t>
    <phoneticPr fontId="1" type="noConversion"/>
  </si>
  <si>
    <t>家用</t>
    <phoneticPr fontId="1" type="noConversion"/>
  </si>
  <si>
    <t>个人</t>
    <phoneticPr fontId="1" type="noConversion"/>
  </si>
  <si>
    <t>个人</t>
    <phoneticPr fontId="1" type="noConversion"/>
  </si>
  <si>
    <t>蚊子</t>
    <phoneticPr fontId="1" type="noConversion"/>
  </si>
  <si>
    <t>2017/7/11~2018/7/2</t>
    <phoneticPr fontId="1" type="noConversion"/>
  </si>
  <si>
    <t>钱时代豪华版2(年)</t>
    <phoneticPr fontId="1" type="noConversion"/>
  </si>
  <si>
    <t>理财范(年)</t>
    <phoneticPr fontId="1" type="noConversion"/>
  </si>
  <si>
    <t>票票喵第12007期(月)</t>
    <phoneticPr fontId="1" type="noConversion"/>
  </si>
  <si>
    <t>票票喵新手标第11415期(季)</t>
    <phoneticPr fontId="1" type="noConversion"/>
  </si>
  <si>
    <t>钱时代豪华版(周)</t>
    <phoneticPr fontId="1" type="noConversion"/>
  </si>
  <si>
    <t>石头金融理财(月)</t>
    <phoneticPr fontId="1" type="noConversion"/>
  </si>
  <si>
    <t>每月20号，2018-7-2到期</t>
    <phoneticPr fontId="1" type="noConversion"/>
  </si>
  <si>
    <t>当天转化</t>
    <phoneticPr fontId="1" type="noConversion"/>
  </si>
  <si>
    <t>余额宝(30000)(应急)</t>
    <phoneticPr fontId="1" type="noConversion"/>
  </si>
  <si>
    <t>总收益</t>
    <phoneticPr fontId="1" type="noConversion"/>
  </si>
  <si>
    <t>预计年化收益</t>
    <phoneticPr fontId="1" type="noConversion"/>
  </si>
  <si>
    <t>预计年化收益率</t>
    <phoneticPr fontId="1" type="noConversion"/>
  </si>
  <si>
    <t>已收益</t>
    <phoneticPr fontId="1" type="noConversion"/>
  </si>
  <si>
    <t>未收益</t>
    <phoneticPr fontId="1" type="noConversion"/>
  </si>
  <si>
    <t>每天收益</t>
    <phoneticPr fontId="1" type="noConversion"/>
  </si>
  <si>
    <t>每天收益率</t>
    <phoneticPr fontId="1" type="noConversion"/>
  </si>
  <si>
    <t>总收益率</t>
    <phoneticPr fontId="1" type="noConversion"/>
  </si>
  <si>
    <t>每天万份收益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</si>
  <si>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</si>
  <si>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星期三</t>
    <phoneticPr fontId="1" type="noConversion"/>
  </si>
  <si>
    <t>不计算</t>
    <phoneticPr fontId="1" type="noConversion"/>
  </si>
  <si>
    <t>京东金融中邮核心000545</t>
    <phoneticPr fontId="1" type="noConversion"/>
  </si>
  <si>
    <t>6.22~7.12</t>
    <phoneticPr fontId="1" type="noConversion"/>
  </si>
  <si>
    <t>6.22~7.11</t>
    <phoneticPr fontId="1" type="noConversion"/>
  </si>
  <si>
    <t>当前份额:1026.56</t>
    <phoneticPr fontId="1" type="noConversion"/>
  </si>
  <si>
    <t>买入净值:1.4590</t>
    <phoneticPr fontId="1" type="noConversion"/>
  </si>
  <si>
    <t>预估净值:</t>
    <phoneticPr fontId="1" type="noConversion"/>
  </si>
  <si>
    <t>预计年化收益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</si>
  <si>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</si>
  <si>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6.22~7.13</t>
    <phoneticPr fontId="1" type="noConversion"/>
  </si>
  <si>
    <t>风险投资目标</t>
    <phoneticPr fontId="1" type="noConversion"/>
  </si>
  <si>
    <t>年份</t>
    <phoneticPr fontId="1" type="noConversion"/>
  </si>
  <si>
    <t>月份</t>
    <phoneticPr fontId="1" type="noConversion"/>
  </si>
  <si>
    <t>投资金额</t>
    <phoneticPr fontId="1" type="noConversion"/>
  </si>
  <si>
    <t>收益率</t>
    <phoneticPr fontId="1" type="noConversion"/>
  </si>
  <si>
    <t>已收</t>
    <phoneticPr fontId="1" type="noConversion"/>
  </si>
  <si>
    <t>月收益</t>
    <phoneticPr fontId="1" type="noConversion"/>
  </si>
  <si>
    <t>年收益</t>
    <phoneticPr fontId="1" type="noConversion"/>
  </si>
  <si>
    <t>投资期限(天数)</t>
    <phoneticPr fontId="1" type="noConversion"/>
  </si>
  <si>
    <t>增投</t>
    <phoneticPr fontId="1" type="noConversion"/>
  </si>
  <si>
    <t>还剩收益/多出(-)</t>
    <phoneticPr fontId="1" type="noConversion"/>
  </si>
  <si>
    <t>未开始</t>
    <phoneticPr fontId="1" type="noConversion"/>
  </si>
  <si>
    <t>进度</t>
    <phoneticPr fontId="1" type="noConversion"/>
  </si>
  <si>
    <t>是否完成</t>
    <phoneticPr fontId="1" type="noConversion"/>
  </si>
  <si>
    <t>钱时代豪华版(年)</t>
    <phoneticPr fontId="1" type="noConversion"/>
  </si>
  <si>
    <t>余额宝(1.5w~3w)(应急)</t>
    <phoneticPr fontId="1" type="noConversion"/>
  </si>
  <si>
    <t>未收益/多出(-)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</si>
  <si>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</si>
  <si>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6.22~7.14</t>
    <phoneticPr fontId="1" type="noConversion"/>
  </si>
  <si>
    <t>6~7</t>
    <phoneticPr fontId="1" type="noConversion"/>
  </si>
  <si>
    <t>实际风险投资</t>
    <phoneticPr fontId="1" type="noConversion"/>
  </si>
  <si>
    <t>其它已回本金</t>
    <phoneticPr fontId="1" type="noConversion"/>
  </si>
  <si>
    <t>(应急)余额宝(1.5w~3w)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</si>
  <si>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</si>
  <si>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</si>
  <si>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</si>
  <si>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</si>
  <si>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6.22~7.16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</si>
  <si>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</si>
  <si>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</si>
  <si>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6.22~7.17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</si>
  <si>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</si>
  <si>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</si>
  <si>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</si>
  <si>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6.22~7.19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</si>
  <si>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</si>
  <si>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</si>
  <si>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t>6.22~7.20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</si>
  <si>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</si>
  <si>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</si>
  <si>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6.22~7.21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</si>
  <si>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</si>
  <si>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6.22~7.22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</si>
  <si>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</si>
  <si>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星期日</t>
    <phoneticPr fontId="1" type="noConversion"/>
  </si>
  <si>
    <t>6.22~7.23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</si>
  <si>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</si>
  <si>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6.22~7.24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</si>
  <si>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</si>
  <si>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6.22~7.25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</si>
  <si>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</si>
  <si>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6.22~7.26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</si>
  <si>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</si>
  <si>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6.22~7.27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</si>
  <si>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</si>
  <si>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</si>
  <si>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t>6.22~7.28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</si>
  <si>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29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</si>
  <si>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星期六</t>
    <phoneticPr fontId="1" type="noConversion"/>
  </si>
  <si>
    <t>6.22~7.29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</si>
  <si>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</si>
  <si>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6.22~7.30</t>
    <phoneticPr fontId="1" type="noConversion"/>
  </si>
  <si>
    <r>
      <t>7/</t>
    </r>
    <r>
      <rPr>
        <b/>
        <sz val="18"/>
        <color theme="1"/>
        <rFont val="等线"/>
        <family val="3"/>
        <charset val="134"/>
        <scheme val="minor"/>
      </rPr>
      <t>31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</si>
  <si>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6.22~7.31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</si>
  <si>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</si>
  <si>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8月份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</si>
  <si>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</si>
  <si>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</si>
  <si>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星期四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</si>
  <si>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</si>
  <si>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收益</t>
    <phoneticPr fontId="1" type="noConversion"/>
  </si>
  <si>
    <t>是</t>
    <phoneticPr fontId="1" type="noConversion"/>
  </si>
  <si>
    <t>7月份</t>
    <phoneticPr fontId="1" type="noConversion"/>
  </si>
  <si>
    <t>社保</t>
    <phoneticPr fontId="1" type="noConversion"/>
  </si>
  <si>
    <t>汽车年费</t>
    <phoneticPr fontId="1" type="noConversion"/>
  </si>
  <si>
    <t>保险</t>
    <phoneticPr fontId="1" type="noConversion"/>
  </si>
  <si>
    <t>2017年支出</t>
    <phoneticPr fontId="1" type="noConversion"/>
  </si>
  <si>
    <t>总计:</t>
    <phoneticPr fontId="1" type="noConversion"/>
  </si>
  <si>
    <t>8月份</t>
  </si>
  <si>
    <t>9月份</t>
  </si>
  <si>
    <t>10月份</t>
  </si>
  <si>
    <t>11月份</t>
  </si>
  <si>
    <t>12月份</t>
  </si>
  <si>
    <t>余额:</t>
    <phoneticPr fontId="1" type="noConversion"/>
  </si>
  <si>
    <t>个人(含伙食:65)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</si>
  <si>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</si>
  <si>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我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</si>
  <si>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</si>
  <si>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</si>
  <si>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</si>
  <si>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</si>
  <si>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</si>
  <si>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</si>
  <si>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</si>
  <si>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</si>
  <si>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13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</si>
  <si>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14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</si>
  <si>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15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</si>
  <si>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16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</si>
  <si>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17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</si>
  <si>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转入1033</t>
    <phoneticPr fontId="1" type="noConversion"/>
  </si>
  <si>
    <t>转入14080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</si>
  <si>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18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</si>
  <si>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星期五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</si>
  <si>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19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</si>
  <si>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20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</si>
  <si>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21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</si>
  <si>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星期一</t>
    <phoneticPr fontId="1" type="noConversion"/>
  </si>
  <si>
    <t>进行中…</t>
    <phoneticPr fontId="1" type="noConversion"/>
  </si>
  <si>
    <r>
      <t>8/</t>
    </r>
    <r>
      <rPr>
        <b/>
        <sz val="18"/>
        <color theme="1"/>
        <rFont val="等线"/>
        <family val="3"/>
        <charset val="134"/>
        <scheme val="minor"/>
      </rPr>
      <t>22</t>
    </r>
    <r>
      <rPr>
        <sz val="11"/>
        <color theme="1"/>
        <rFont val="等线"/>
        <family val="3"/>
        <charset val="134"/>
        <scheme val="minor"/>
      </rPr>
      <t>/2017</t>
    </r>
    <phoneticPr fontId="1" type="noConversion"/>
  </si>
  <si>
    <t>星期二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</si>
</sst>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76" formatCode="0.0000%"/>
    <numFmt numFmtId="177" formatCode="0.00_ "/>
    <numFmt numFmtId="178" formatCode="[Red]#,##0.0000;[Green]\-#,##0.0000"/>
    <numFmt numFmtId="179" formatCode="[Red]#,##0.0000%;[Green]\-#,##0.0000%"/>
    <numFmt numFmtId="180" formatCode="[Red]#,##0.00;[Green]\-#,##0.00"/>
    <numFmt numFmtId="181" formatCode="0.000000000000000%"/>
    <numFmt numFmtId="182" formatCode="0_ "/>
    <numFmt numFmtId="183" formatCode="0.00_);[Red]\(0.00\)"/>
    <numFmt numFmtId="184" formatCode="0.0000_ "/>
    <numFmt numFmtId="185" formatCode="0.0000_);[Red]\(0.0000\)"/>
    <numFmt numFmtId="186" formatCode="0.00_ ;[Red]\-0.00\ "/>
  </numFmts>
  <fonts count="48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color theme="0"/>
      <name val="等线"/>
      <family val="3"/>
      <charset val="134"/>
      <scheme val="minor"/>
    </font>
    <font>
      <b/>
      <sz val="12"/>
      <color theme="5"/>
      <name val="等线"/>
      <family val="3"/>
      <charset val="134"/>
      <scheme val="minor"/>
    </font>
    <font>
      <b/>
      <sz val="12"/>
      <color rgb="FF00B050"/>
      <name val="等线"/>
      <family val="3"/>
      <charset val="134"/>
      <scheme val="minor"/>
    </font>
    <font>
      <b/>
      <sz val="18"/>
      <color rgb="FF00B050"/>
      <name val="等线"/>
      <family val="3"/>
      <charset val="134"/>
      <scheme val="minor"/>
    </font>
    <font>
      <b/>
      <sz val="18"/>
      <color rgb="FFFF0000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4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8"/>
      <color theme="1"/>
      <name val="等线"/>
      <family val="3"/>
      <charset val="134"/>
      <scheme val="minor"/>
    </font>
    <font>
      <b/>
      <sz val="11"/>
      <color rgb="FF00B050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0"/>
      <color rgb="FFFF0000"/>
      <name val="等线"/>
      <family val="3"/>
      <charset val="134"/>
      <scheme val="minor"/>
    </font>
    <font>
      <b/>
      <sz val="16"/>
      <color rgb="FFFF0000"/>
      <name val="等线"/>
      <family val="3"/>
      <charset val="134"/>
      <scheme val="minor"/>
    </font>
    <font>
      <b/>
      <sz val="14"/>
      <color theme="5"/>
      <name val="等线"/>
      <family val="3"/>
      <charset val="134"/>
      <scheme val="minor"/>
    </font>
    <font>
      <b/>
      <sz val="14"/>
      <color rgb="FF00B05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theme="1"/>
      <name val="等线"/>
      <family val="2"/>
      <charset val="134"/>
      <scheme val="minor"/>
    </font>
    <font>
      <b/>
      <sz val="8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sz val="11"/>
      <color theme="2" tint="-0.499984740745262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b/>
      <sz val="11"/>
      <color theme="5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theme="0"/>
      <name val="等线"/>
      <family val="3"/>
      <charset val="134"/>
      <scheme val="minor"/>
    </font>
    <font>
      <b/>
      <sz val="9"/>
      <color theme="0"/>
      <name val="等线"/>
      <family val="3"/>
      <charset val="134"/>
      <scheme val="minor"/>
    </font>
    <font>
      <b/>
      <sz val="11"/>
      <color theme="1" tint="4.9989318521683403E-2"/>
      <name val="等线"/>
      <family val="3"/>
      <charset val="134"/>
      <scheme val="minor"/>
    </font>
    <font>
      <sz val="10"/>
      <color theme="1" tint="4.9989318521683403E-2"/>
      <name val="等线"/>
      <family val="3"/>
      <charset val="134"/>
      <scheme val="minor"/>
    </font>
    <font>
      <sz val="10"/>
      <color theme="2" tint="-0.499984740745262"/>
      <name val="等线"/>
      <family val="3"/>
      <charset val="134"/>
      <scheme val="minor"/>
    </font>
    <font>
      <b/>
      <sz val="14"/>
      <color theme="1"/>
      <name val="仿宋"/>
      <family val="3"/>
      <charset val="134"/>
    </font>
    <font>
      <sz val="14"/>
      <color theme="1"/>
      <name val="华文楷体"/>
      <family val="3"/>
      <charset val="134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theme="9"/>
      <name val="Arial"/>
      <family val="2"/>
    </font>
    <font>
      <sz val="11"/>
      <color theme="1"/>
      <name val="宋体"/>
      <family val="3"/>
      <charset val="134"/>
    </font>
    <font>
      <sz val="12"/>
      <color theme="1"/>
      <name val="华文楷体"/>
      <family val="3"/>
      <charset val="134"/>
    </font>
    <font>
      <b/>
      <sz val="16"/>
      <color rgb="FFFF0000"/>
      <name val="楷体"/>
      <family val="3"/>
      <charset val="134"/>
    </font>
    <font>
      <b/>
      <sz val="14"/>
      <color theme="1"/>
      <name val="黑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thin">
        <color auto="1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n">
        <color auto="1"/>
      </right>
      <top style="thick">
        <color rgb="FFFF0000"/>
      </top>
      <bottom/>
      <diagonal/>
    </border>
    <border>
      <left style="thin">
        <color auto="1"/>
      </left>
      <right style="thick">
        <color rgb="FFFF0000"/>
      </right>
      <top style="thick">
        <color rgb="FFFF0000"/>
      </top>
      <bottom/>
      <diagonal/>
    </border>
    <border>
      <left style="thick">
        <color rgb="FFFF000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FF0000"/>
      </right>
      <top style="medium">
        <color auto="1"/>
      </top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/>
      <diagonal/>
    </border>
    <border>
      <left style="thin">
        <color auto="1"/>
      </left>
      <right style="thick">
        <color rgb="FFFF0000"/>
      </right>
      <top/>
      <bottom style="thin">
        <color auto="1"/>
      </bottom>
      <diagonal/>
    </border>
    <border>
      <left style="thick">
        <color rgb="FFFF000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FF0000"/>
      </right>
      <top/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double">
        <color auto="1"/>
      </bottom>
      <diagonal/>
    </border>
    <border>
      <left style="thick">
        <color rgb="FFFF0000"/>
      </left>
      <right style="dotted">
        <color auto="1"/>
      </right>
      <top style="double">
        <color auto="1"/>
      </top>
      <bottom/>
      <diagonal/>
    </border>
    <border>
      <left style="dotted">
        <color auto="1"/>
      </left>
      <right style="thick">
        <color rgb="FFFF0000"/>
      </right>
      <top style="double">
        <color auto="1"/>
      </top>
      <bottom/>
      <diagonal/>
    </border>
    <border>
      <left style="thick">
        <color rgb="FFFF0000"/>
      </left>
      <right style="dotted">
        <color auto="1"/>
      </right>
      <top/>
      <bottom/>
      <diagonal/>
    </border>
    <border>
      <left style="dotted">
        <color auto="1"/>
      </left>
      <right style="thick">
        <color rgb="FFFF0000"/>
      </right>
      <top style="dotted">
        <color auto="1"/>
      </top>
      <bottom/>
      <diagonal/>
    </border>
    <border>
      <left style="thick">
        <color rgb="FFFF0000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thick">
        <color rgb="FFFF0000"/>
      </right>
      <top style="dotted">
        <color auto="1"/>
      </top>
      <bottom style="dotted">
        <color auto="1"/>
      </bottom>
      <diagonal/>
    </border>
    <border>
      <left style="thick">
        <color rgb="FFFF0000"/>
      </left>
      <right/>
      <top/>
      <bottom/>
      <diagonal/>
    </border>
    <border>
      <left/>
      <right style="thick">
        <color rgb="FFFF0000"/>
      </right>
      <top/>
      <bottom/>
      <diagonal/>
    </border>
    <border>
      <left style="thick">
        <color rgb="FFFF000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FF0000"/>
      </right>
      <top style="thin">
        <color auto="1"/>
      </top>
      <bottom style="medium">
        <color auto="1"/>
      </bottom>
      <diagonal/>
    </border>
    <border>
      <left style="thick">
        <color rgb="FFFF0000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FF0000"/>
      </bottom>
      <diagonal/>
    </border>
    <border>
      <left/>
      <right style="thin">
        <color auto="1"/>
      </right>
      <top style="medium">
        <color auto="1"/>
      </top>
      <bottom style="thick">
        <color rgb="FFFF0000"/>
      </bottom>
      <diagonal/>
    </border>
    <border>
      <left style="thin">
        <color auto="1"/>
      </left>
      <right style="thick">
        <color rgb="FFFF0000"/>
      </right>
      <top style="medium">
        <color auto="1"/>
      </top>
      <bottom style="thick">
        <color rgb="FFFF0000"/>
      </bottom>
      <diagonal/>
    </border>
    <border>
      <left style="thick">
        <color rgb="FF92D050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n">
        <color auto="1"/>
      </right>
      <top style="thick">
        <color rgb="FF92D050"/>
      </top>
      <bottom/>
      <diagonal/>
    </border>
    <border>
      <left style="thin">
        <color auto="1"/>
      </left>
      <right style="thick">
        <color rgb="FF92D050"/>
      </right>
      <top style="thick">
        <color rgb="FF92D050"/>
      </top>
      <bottom/>
      <diagonal/>
    </border>
    <border>
      <left style="thick">
        <color rgb="FF92D050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ck">
        <color rgb="FF92D050"/>
      </right>
      <top style="medium">
        <color auto="1"/>
      </top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/>
      <diagonal/>
    </border>
    <border>
      <left style="thin">
        <color auto="1"/>
      </left>
      <right style="thick">
        <color rgb="FF92D050"/>
      </right>
      <top/>
      <bottom style="thin">
        <color auto="1"/>
      </bottom>
      <diagonal/>
    </border>
    <border>
      <left style="thick">
        <color rgb="FF92D050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ck">
        <color rgb="FF92D050"/>
      </right>
      <top/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double">
        <color auto="1"/>
      </bottom>
      <diagonal/>
    </border>
    <border>
      <left style="dotted">
        <color auto="1"/>
      </left>
      <right style="thick">
        <color rgb="FF92D050"/>
      </right>
      <top style="double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/>
      <diagonal/>
    </border>
    <border>
      <left style="dotted">
        <color auto="1"/>
      </left>
      <right style="thick">
        <color rgb="FF92D050"/>
      </right>
      <top style="dotted">
        <color auto="1"/>
      </top>
      <bottom style="dotted">
        <color auto="1"/>
      </bottom>
      <diagonal/>
    </border>
    <border>
      <left style="thick">
        <color rgb="FF92D050"/>
      </left>
      <right/>
      <top/>
      <bottom/>
      <diagonal/>
    </border>
    <border>
      <left/>
      <right style="thick">
        <color rgb="FF92D050"/>
      </right>
      <top/>
      <bottom/>
      <diagonal/>
    </border>
    <border>
      <left style="thick">
        <color rgb="FF92D050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ck">
        <color rgb="FF92D050"/>
      </right>
      <top style="thin">
        <color auto="1"/>
      </top>
      <bottom style="medium">
        <color auto="1"/>
      </bottom>
      <diagonal/>
    </border>
    <border>
      <left style="thick">
        <color rgb="FF92D050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ck">
        <color rgb="FF92D050"/>
      </bottom>
      <diagonal/>
    </border>
    <border>
      <left/>
      <right style="thin">
        <color auto="1"/>
      </right>
      <top style="medium">
        <color auto="1"/>
      </top>
      <bottom style="thick">
        <color rgb="FF92D050"/>
      </bottom>
      <diagonal/>
    </border>
    <border>
      <left style="thin">
        <color auto="1"/>
      </left>
      <right style="thick">
        <color rgb="FF92D050"/>
      </right>
      <top style="medium">
        <color auto="1"/>
      </top>
      <bottom style="thick">
        <color rgb="FF92D050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</borders>
  <cellStyleXfs count="1">
    <xf numFmtId="0" fontId="0" fillId="0" borderId="0">
      <alignment vertical="center"/>
    </xf>
  </cellStyleXfs>
  <cellXfs count="3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3" borderId="1" xfId="0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4" borderId="2" xfId="0" applyFill="1" applyBorder="1">
      <alignment vertical="center"/>
    </xf>
    <xf numFmtId="0" fontId="4" fillId="0" borderId="5" xfId="0" applyFont="1" applyBorder="1" applyAlignment="1">
      <alignment horizontal="right" vertical="center"/>
    </xf>
    <xf numFmtId="0" fontId="0" fillId="2" borderId="4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2" fillId="2" borderId="4" xfId="0" applyFont="1" applyFill="1" applyBorder="1" applyAlignment="1">
      <alignment horizontal="right" vertical="center"/>
    </xf>
    <xf numFmtId="0" fontId="6" fillId="0" borderId="5" xfId="0" applyFont="1" applyBorder="1">
      <alignment vertical="center"/>
    </xf>
    <xf numFmtId="0" fontId="0" fillId="6" borderId="2" xfId="0" applyFill="1" applyBorder="1">
      <alignment vertical="center"/>
    </xf>
    <xf numFmtId="0" fontId="0" fillId="3" borderId="1" xfId="0" applyFill="1" applyBorder="1" applyAlignment="1">
      <alignment horizontal="right" vertical="center"/>
    </xf>
    <xf numFmtId="0" fontId="0" fillId="4" borderId="1" xfId="0" applyFill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right" vertical="center"/>
    </xf>
    <xf numFmtId="0" fontId="2" fillId="4" borderId="2" xfId="0" applyFont="1" applyFill="1" applyBorder="1" applyAlignment="1">
      <alignment horizontal="right" vertical="center"/>
    </xf>
    <xf numFmtId="0" fontId="5" fillId="5" borderId="3" xfId="0" applyFont="1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0" fillId="7" borderId="4" xfId="0" applyFill="1" applyBorder="1">
      <alignment vertical="center"/>
    </xf>
    <xf numFmtId="0" fontId="2" fillId="7" borderId="4" xfId="0" applyFont="1" applyFill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5" fillId="8" borderId="6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0" fontId="13" fillId="0" borderId="5" xfId="0" applyFont="1" applyBorder="1" applyAlignment="1">
      <alignment horizontal="center" vertical="center"/>
    </xf>
    <xf numFmtId="0" fontId="0" fillId="6" borderId="2" xfId="0" applyFill="1" applyBorder="1" applyAlignment="1">
      <alignment horizontal="right" vertical="center"/>
    </xf>
    <xf numFmtId="0" fontId="2" fillId="0" borderId="5" xfId="0" applyFont="1" applyBorder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vertical="center" wrapText="1"/>
    </xf>
    <xf numFmtId="0" fontId="4" fillId="0" borderId="5" xfId="0" applyFont="1" applyBorder="1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2" fillId="6" borderId="2" xfId="0" applyFont="1" applyFill="1" applyBorder="1" applyAlignment="1">
      <alignment vertical="center" wrapText="1"/>
    </xf>
    <xf numFmtId="0" fontId="0" fillId="7" borderId="4" xfId="0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12" fillId="0" borderId="5" xfId="0" applyFont="1" applyBorder="1" applyAlignment="1">
      <alignment horizontal="right" vertical="center" wrapText="1"/>
    </xf>
    <xf numFmtId="0" fontId="15" fillId="4" borderId="1" xfId="0" applyFont="1" applyFill="1" applyBorder="1" applyAlignment="1">
      <alignment vertical="center" wrapText="1"/>
    </xf>
    <xf numFmtId="176" fontId="4" fillId="0" borderId="5" xfId="0" applyNumberFormat="1" applyFont="1" applyBorder="1">
      <alignment vertical="center"/>
    </xf>
    <xf numFmtId="176" fontId="7" fillId="0" borderId="5" xfId="0" applyNumberFormat="1" applyFont="1" applyBorder="1">
      <alignment vertical="center"/>
    </xf>
    <xf numFmtId="176" fontId="17" fillId="2" borderId="4" xfId="0" applyNumberFormat="1" applyFont="1" applyFill="1" applyBorder="1" applyAlignment="1">
      <alignment horizontal="right" vertical="center"/>
    </xf>
    <xf numFmtId="176" fontId="18" fillId="2" borderId="4" xfId="0" applyNumberFormat="1" applyFont="1" applyFill="1" applyBorder="1" applyAlignment="1">
      <alignment horizontal="right" vertical="center"/>
    </xf>
    <xf numFmtId="0" fontId="19" fillId="0" borderId="5" xfId="0" applyFont="1" applyBorder="1" applyAlignment="1">
      <alignment horizontal="right" vertical="center"/>
    </xf>
    <xf numFmtId="177" fontId="9" fillId="0" borderId="5" xfId="0" applyNumberFormat="1" applyFont="1" applyBorder="1" applyAlignment="1">
      <alignment horizontal="left" vertical="center"/>
    </xf>
    <xf numFmtId="0" fontId="3" fillId="9" borderId="2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vertical="center" wrapText="1"/>
    </xf>
    <xf numFmtId="0" fontId="0" fillId="9" borderId="2" xfId="0" applyFill="1" applyBorder="1">
      <alignment vertical="center"/>
    </xf>
    <xf numFmtId="0" fontId="0" fillId="9" borderId="2" xfId="0" applyFill="1" applyBorder="1" applyAlignment="1">
      <alignment horizontal="right" vertical="center"/>
    </xf>
    <xf numFmtId="177" fontId="4" fillId="0" borderId="5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center" vertical="center"/>
    </xf>
    <xf numFmtId="178" fontId="4" fillId="0" borderId="5" xfId="0" applyNumberFormat="1" applyFont="1" applyBorder="1">
      <alignment vertical="center"/>
    </xf>
    <xf numFmtId="179" fontId="18" fillId="2" borderId="4" xfId="0" applyNumberFormat="1" applyFont="1" applyFill="1" applyBorder="1" applyAlignment="1">
      <alignment horizontal="right" vertical="center"/>
    </xf>
    <xf numFmtId="0" fontId="21" fillId="0" borderId="5" xfId="0" applyFont="1" applyBorder="1">
      <alignment vertical="center"/>
    </xf>
    <xf numFmtId="180" fontId="20" fillId="0" borderId="5" xfId="0" applyNumberFormat="1" applyFont="1" applyBorder="1" applyAlignment="1">
      <alignment horizontal="left" vertical="center"/>
    </xf>
    <xf numFmtId="179" fontId="12" fillId="0" borderId="5" xfId="0" applyNumberFormat="1" applyFont="1" applyBorder="1" applyAlignment="1">
      <alignment horizontal="right" vertical="center"/>
    </xf>
    <xf numFmtId="180" fontId="12" fillId="0" borderId="5" xfId="0" applyNumberFormat="1" applyFont="1" applyBorder="1" applyAlignment="1">
      <alignment horizontal="left" vertical="center"/>
    </xf>
    <xf numFmtId="0" fontId="15" fillId="3" borderId="1" xfId="0" applyFont="1" applyFill="1" applyBorder="1" applyAlignment="1">
      <alignment vertical="center" wrapText="1"/>
    </xf>
    <xf numFmtId="179" fontId="4" fillId="0" borderId="5" xfId="0" applyNumberFormat="1" applyFont="1" applyBorder="1" applyAlignment="1">
      <alignment horizontal="right" vertical="center"/>
    </xf>
    <xf numFmtId="0" fontId="15" fillId="3" borderId="1" xfId="0" applyFont="1" applyFill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5" fillId="7" borderId="4" xfId="0" applyFont="1" applyFill="1" applyBorder="1" applyAlignment="1">
      <alignment horizontal="center" vertical="center"/>
    </xf>
    <xf numFmtId="0" fontId="23" fillId="4" borderId="1" xfId="0" applyNumberFormat="1" applyFont="1" applyFill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/>
    </xf>
    <xf numFmtId="0" fontId="23" fillId="9" borderId="2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23" fillId="4" borderId="2" xfId="0" applyFont="1" applyFill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180" fontId="12" fillId="0" borderId="11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12" fillId="0" borderId="5" xfId="0" applyFont="1" applyBorder="1" applyAlignment="1">
      <alignment horizontal="center" vertical="center" wrapText="1"/>
    </xf>
    <xf numFmtId="176" fontId="12" fillId="0" borderId="5" xfId="0" applyNumberFormat="1" applyFont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0" fontId="25" fillId="2" borderId="4" xfId="0" applyFont="1" applyFill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180" fontId="12" fillId="0" borderId="5" xfId="0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15" fillId="10" borderId="4" xfId="0" applyFont="1" applyFill="1" applyBorder="1" applyAlignment="1">
      <alignment vertical="center" wrapText="1"/>
    </xf>
    <xf numFmtId="0" fontId="2" fillId="11" borderId="4" xfId="0" applyFont="1" applyFill="1" applyBorder="1" applyAlignment="1">
      <alignment horizontal="center" vertical="center"/>
    </xf>
    <xf numFmtId="0" fontId="15" fillId="11" borderId="4" xfId="0" applyFont="1" applyFill="1" applyBorder="1" applyAlignment="1">
      <alignment vertical="center" wrapText="1"/>
    </xf>
    <xf numFmtId="0" fontId="23" fillId="11" borderId="4" xfId="0" applyFont="1" applyFill="1" applyBorder="1" applyAlignment="1">
      <alignment horizontal="center" vertical="center"/>
    </xf>
    <xf numFmtId="0" fontId="11" fillId="11" borderId="4" xfId="0" applyFont="1" applyFill="1" applyBorder="1">
      <alignment vertical="center"/>
    </xf>
    <xf numFmtId="0" fontId="11" fillId="11" borderId="4" xfId="0" applyFont="1" applyFill="1" applyBorder="1" applyAlignment="1">
      <alignment horizontal="right" vertical="center"/>
    </xf>
    <xf numFmtId="0" fontId="11" fillId="10" borderId="4" xfId="0" applyFont="1" applyFill="1" applyBorder="1">
      <alignment vertical="center"/>
    </xf>
    <xf numFmtId="0" fontId="23" fillId="10" borderId="4" xfId="0" applyFont="1" applyFill="1" applyBorder="1" applyAlignment="1">
      <alignment horizontal="center" vertical="center"/>
    </xf>
    <xf numFmtId="0" fontId="11" fillId="10" borderId="4" xfId="0" applyFont="1" applyFill="1" applyBorder="1" applyAlignment="1">
      <alignment horizontal="right" vertical="center"/>
    </xf>
    <xf numFmtId="0" fontId="11" fillId="7" borderId="4" xfId="0" applyFont="1" applyFill="1" applyBorder="1">
      <alignment vertical="center"/>
    </xf>
    <xf numFmtId="0" fontId="23" fillId="7" borderId="4" xfId="0" applyFont="1" applyFill="1" applyBorder="1" applyAlignment="1">
      <alignment horizontal="center" vertical="center"/>
    </xf>
    <xf numFmtId="0" fontId="11" fillId="7" borderId="4" xfId="0" applyFont="1" applyFill="1" applyBorder="1" applyAlignment="1">
      <alignment horizontal="right" vertical="center"/>
    </xf>
    <xf numFmtId="0" fontId="11" fillId="4" borderId="1" xfId="0" applyFont="1" applyFill="1" applyBorder="1">
      <alignment vertical="center"/>
    </xf>
    <xf numFmtId="0" fontId="11" fillId="4" borderId="1" xfId="0" applyFont="1" applyFill="1" applyBorder="1" applyAlignment="1">
      <alignment horizontal="right" vertical="center"/>
    </xf>
    <xf numFmtId="0" fontId="11" fillId="4" borderId="2" xfId="0" applyFont="1" applyFill="1" applyBorder="1">
      <alignment vertical="center"/>
    </xf>
    <xf numFmtId="0" fontId="11" fillId="4" borderId="2" xfId="0" applyFont="1" applyFill="1" applyBorder="1" applyAlignment="1">
      <alignment horizontal="right" vertical="center"/>
    </xf>
    <xf numFmtId="58" fontId="25" fillId="2" borderId="4" xfId="0" applyNumberFormat="1" applyFont="1" applyFill="1" applyBorder="1" applyAlignment="1">
      <alignment horizontal="left" vertical="center" wrapText="1"/>
    </xf>
    <xf numFmtId="0" fontId="27" fillId="12" borderId="13" xfId="0" applyFont="1" applyFill="1" applyBorder="1" applyAlignment="1">
      <alignment horizontal="center" vertical="center"/>
    </xf>
    <xf numFmtId="0" fontId="27" fillId="12" borderId="13" xfId="0" applyFont="1" applyFill="1" applyBorder="1">
      <alignment vertical="center"/>
    </xf>
    <xf numFmtId="0" fontId="28" fillId="12" borderId="13" xfId="0" applyFont="1" applyFill="1" applyBorder="1">
      <alignment vertical="center"/>
    </xf>
    <xf numFmtId="14" fontId="27" fillId="12" borderId="13" xfId="0" applyNumberFormat="1" applyFont="1" applyFill="1" applyBorder="1" applyAlignment="1">
      <alignment horizontal="center" vertical="center"/>
    </xf>
    <xf numFmtId="0" fontId="28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right" vertical="center"/>
    </xf>
    <xf numFmtId="0" fontId="27" fillId="12" borderId="13" xfId="0" applyFont="1" applyFill="1" applyBorder="1" applyAlignment="1">
      <alignment horizontal="right" vertical="center"/>
    </xf>
    <xf numFmtId="179" fontId="28" fillId="12" borderId="13" xfId="0" applyNumberFormat="1" applyFont="1" applyFill="1" applyBorder="1" applyAlignment="1">
      <alignment horizontal="left" vertical="center"/>
    </xf>
    <xf numFmtId="181" fontId="27" fillId="12" borderId="13" xfId="0" applyNumberFormat="1" applyFont="1" applyFill="1" applyBorder="1" applyAlignment="1">
      <alignment vertical="center"/>
    </xf>
    <xf numFmtId="0" fontId="18" fillId="11" borderId="4" xfId="0" applyFont="1" applyFill="1" applyBorder="1" applyAlignment="1">
      <alignment horizontal="left" vertical="center"/>
    </xf>
    <xf numFmtId="0" fontId="18" fillId="10" borderId="4" xfId="0" applyFont="1" applyFill="1" applyBorder="1" applyAlignment="1">
      <alignment horizontal="left" vertical="center"/>
    </xf>
    <xf numFmtId="0" fontId="4" fillId="6" borderId="4" xfId="0" applyFont="1" applyFill="1" applyBorder="1" applyAlignment="1">
      <alignment horizontal="left" vertical="center"/>
    </xf>
    <xf numFmtId="0" fontId="4" fillId="9" borderId="2" xfId="0" applyFont="1" applyFill="1" applyBorder="1" applyAlignment="1">
      <alignment horizontal="left" vertical="center"/>
    </xf>
    <xf numFmtId="0" fontId="18" fillId="2" borderId="4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right" vertical="center"/>
    </xf>
    <xf numFmtId="0" fontId="27" fillId="12" borderId="15" xfId="0" applyFont="1" applyFill="1" applyBorder="1" applyAlignment="1">
      <alignment horizontal="center" vertical="center"/>
    </xf>
    <xf numFmtId="0" fontId="27" fillId="12" borderId="15" xfId="0" applyFont="1" applyFill="1" applyBorder="1">
      <alignment vertical="center"/>
    </xf>
    <xf numFmtId="0" fontId="28" fillId="12" borderId="15" xfId="0" applyFont="1" applyFill="1" applyBorder="1">
      <alignment vertical="center"/>
    </xf>
    <xf numFmtId="14" fontId="27" fillId="12" borderId="15" xfId="0" applyNumberFormat="1" applyFont="1" applyFill="1" applyBorder="1" applyAlignment="1">
      <alignment horizontal="center" vertical="center"/>
    </xf>
    <xf numFmtId="0" fontId="28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right" vertical="center"/>
    </xf>
    <xf numFmtId="0" fontId="27" fillId="12" borderId="15" xfId="0" applyFont="1" applyFill="1" applyBorder="1" applyAlignment="1">
      <alignment horizontal="right" vertical="center"/>
    </xf>
    <xf numFmtId="179" fontId="28" fillId="12" borderId="15" xfId="0" applyNumberFormat="1" applyFont="1" applyFill="1" applyBorder="1" applyAlignment="1">
      <alignment horizontal="left" vertical="center"/>
    </xf>
    <xf numFmtId="0" fontId="27" fillId="12" borderId="14" xfId="0" applyFont="1" applyFill="1" applyBorder="1" applyAlignment="1">
      <alignment horizontal="center" vertical="center"/>
    </xf>
    <xf numFmtId="0" fontId="27" fillId="12" borderId="14" xfId="0" applyFont="1" applyFill="1" applyBorder="1">
      <alignment vertical="center"/>
    </xf>
    <xf numFmtId="0" fontId="28" fillId="12" borderId="14" xfId="0" applyFont="1" applyFill="1" applyBorder="1">
      <alignment vertical="center"/>
    </xf>
    <xf numFmtId="14" fontId="27" fillId="12" borderId="14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8" fillId="0" borderId="0" xfId="0" applyFont="1" applyAlignment="1">
      <alignment horizontal="left" vertical="center"/>
    </xf>
    <xf numFmtId="0" fontId="15" fillId="11" borderId="16" xfId="0" applyFont="1" applyFill="1" applyBorder="1" applyAlignment="1">
      <alignment vertical="center" wrapText="1"/>
    </xf>
    <xf numFmtId="0" fontId="11" fillId="11" borderId="16" xfId="0" applyFont="1" applyFill="1" applyBorder="1">
      <alignment vertical="center"/>
    </xf>
    <xf numFmtId="0" fontId="23" fillId="11" borderId="16" xfId="0" applyFont="1" applyFill="1" applyBorder="1" applyAlignment="1">
      <alignment horizontal="center" vertical="center"/>
    </xf>
    <xf numFmtId="0" fontId="11" fillId="11" borderId="16" xfId="0" applyFont="1" applyFill="1" applyBorder="1" applyAlignment="1">
      <alignment horizontal="right" vertical="center"/>
    </xf>
    <xf numFmtId="0" fontId="2" fillId="2" borderId="16" xfId="0" applyFont="1" applyFill="1" applyBorder="1" applyAlignment="1">
      <alignment horizontal="right" vertical="center"/>
    </xf>
    <xf numFmtId="179" fontId="18" fillId="2" borderId="16" xfId="0" applyNumberFormat="1" applyFont="1" applyFill="1" applyBorder="1" applyAlignment="1">
      <alignment horizontal="right" vertical="center"/>
    </xf>
    <xf numFmtId="0" fontId="0" fillId="9" borderId="6" xfId="0" applyFill="1" applyBorder="1">
      <alignment vertical="center"/>
    </xf>
    <xf numFmtId="0" fontId="0" fillId="9" borderId="6" xfId="0" applyFill="1" applyBorder="1" applyAlignment="1">
      <alignment horizontal="right" vertical="center"/>
    </xf>
    <xf numFmtId="0" fontId="23" fillId="9" borderId="6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right" vertical="center"/>
    </xf>
    <xf numFmtId="179" fontId="18" fillId="2" borderId="8" xfId="0" applyNumberFormat="1" applyFont="1" applyFill="1" applyBorder="1" applyAlignment="1">
      <alignment horizontal="right" vertical="center"/>
    </xf>
    <xf numFmtId="0" fontId="18" fillId="13" borderId="4" xfId="0" applyFont="1" applyFill="1" applyBorder="1" applyAlignment="1">
      <alignment horizontal="left" vertical="center"/>
    </xf>
    <xf numFmtId="0" fontId="15" fillId="13" borderId="4" xfId="0" applyFont="1" applyFill="1" applyBorder="1" applyAlignment="1">
      <alignment vertical="center" wrapText="1"/>
    </xf>
    <xf numFmtId="0" fontId="11" fillId="13" borderId="4" xfId="0" applyFont="1" applyFill="1" applyBorder="1">
      <alignment vertical="center"/>
    </xf>
    <xf numFmtId="0" fontId="23" fillId="13" borderId="4" xfId="0" applyFont="1" applyFill="1" applyBorder="1" applyAlignment="1">
      <alignment horizontal="center" vertical="center"/>
    </xf>
    <xf numFmtId="0" fontId="11" fillId="13" borderId="4" xfId="0" applyFont="1" applyFill="1" applyBorder="1" applyAlignment="1">
      <alignment horizontal="right" vertical="center"/>
    </xf>
    <xf numFmtId="179" fontId="18" fillId="2" borderId="3" xfId="0" applyNumberFormat="1" applyFont="1" applyFill="1" applyBorder="1" applyAlignment="1">
      <alignment horizontal="right" vertical="center"/>
    </xf>
    <xf numFmtId="0" fontId="30" fillId="5" borderId="6" xfId="0" applyFont="1" applyFill="1" applyBorder="1" applyAlignment="1">
      <alignment horizontal="center" vertical="center"/>
    </xf>
    <xf numFmtId="0" fontId="30" fillId="5" borderId="3" xfId="0" applyFont="1" applyFill="1" applyBorder="1" applyAlignment="1">
      <alignment horizontal="center" vertical="center"/>
    </xf>
    <xf numFmtId="0" fontId="30" fillId="5" borderId="6" xfId="0" applyFont="1" applyFill="1" applyBorder="1" applyAlignment="1">
      <alignment horizontal="center" vertical="center" wrapText="1"/>
    </xf>
    <xf numFmtId="0" fontId="11" fillId="0" borderId="0" xfId="0" applyFont="1">
      <alignment vertical="center"/>
    </xf>
    <xf numFmtId="0" fontId="31" fillId="0" borderId="5" xfId="0" applyFont="1" applyBorder="1">
      <alignment vertical="center"/>
    </xf>
    <xf numFmtId="183" fontId="2" fillId="2" borderId="4" xfId="0" applyNumberFormat="1" applyFont="1" applyFill="1" applyBorder="1" applyAlignment="1">
      <alignment horizontal="right" vertical="center"/>
    </xf>
    <xf numFmtId="183" fontId="31" fillId="0" borderId="5" xfId="0" applyNumberFormat="1" applyFont="1" applyBorder="1">
      <alignment vertical="center"/>
    </xf>
    <xf numFmtId="183" fontId="31" fillId="0" borderId="5" xfId="0" applyNumberFormat="1" applyFont="1" applyBorder="1" applyAlignment="1">
      <alignment horizontal="right" vertical="center"/>
    </xf>
    <xf numFmtId="0" fontId="18" fillId="14" borderId="14" xfId="0" applyFont="1" applyFill="1" applyBorder="1" applyAlignment="1">
      <alignment horizontal="left" vertical="center"/>
    </xf>
    <xf numFmtId="0" fontId="28" fillId="14" borderId="14" xfId="0" applyFont="1" applyFill="1" applyBorder="1">
      <alignment vertical="center"/>
    </xf>
    <xf numFmtId="0" fontId="32" fillId="14" borderId="14" xfId="0" applyFont="1" applyFill="1" applyBorder="1">
      <alignment vertical="center"/>
    </xf>
    <xf numFmtId="14" fontId="32" fillId="14" borderId="14" xfId="0" applyNumberFormat="1" applyFont="1" applyFill="1" applyBorder="1" applyAlignment="1">
      <alignment horizontal="center" vertical="center"/>
    </xf>
    <xf numFmtId="0" fontId="32" fillId="14" borderId="17" xfId="0" applyFont="1" applyFill="1" applyBorder="1">
      <alignment vertical="center"/>
    </xf>
    <xf numFmtId="0" fontId="28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right" vertical="center"/>
    </xf>
    <xf numFmtId="0" fontId="27" fillId="12" borderId="18" xfId="0" applyFont="1" applyFill="1" applyBorder="1" applyAlignment="1">
      <alignment horizontal="right" vertical="center"/>
    </xf>
    <xf numFmtId="179" fontId="28" fillId="12" borderId="18" xfId="0" applyNumberFormat="1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right" vertical="center"/>
    </xf>
    <xf numFmtId="0" fontId="15" fillId="9" borderId="6" xfId="0" applyFont="1" applyFill="1" applyBorder="1" applyAlignment="1">
      <alignment vertical="center" wrapText="1"/>
    </xf>
    <xf numFmtId="0" fontId="18" fillId="9" borderId="6" xfId="0" applyFont="1" applyFill="1" applyBorder="1" applyAlignment="1">
      <alignment horizontal="left" vertical="center"/>
    </xf>
    <xf numFmtId="0" fontId="18" fillId="0" borderId="5" xfId="0" applyFont="1" applyBorder="1" applyAlignment="1">
      <alignment horizontal="left" vertical="center"/>
    </xf>
    <xf numFmtId="0" fontId="32" fillId="14" borderId="19" xfId="0" applyFont="1" applyFill="1" applyBorder="1" applyAlignment="1">
      <alignment horizontal="right" vertical="center"/>
    </xf>
    <xf numFmtId="0" fontId="32" fillId="14" borderId="14" xfId="0" applyFont="1" applyFill="1" applyBorder="1" applyAlignment="1">
      <alignment horizontal="left" vertical="center"/>
    </xf>
    <xf numFmtId="0" fontId="33" fillId="14" borderId="14" xfId="0" applyFont="1" applyFill="1" applyBorder="1" applyAlignment="1">
      <alignment vertical="center" wrapText="1"/>
    </xf>
    <xf numFmtId="0" fontId="30" fillId="8" borderId="6" xfId="0" applyFont="1" applyFill="1" applyBorder="1" applyAlignment="1">
      <alignment horizontal="center" vertical="center"/>
    </xf>
    <xf numFmtId="0" fontId="34" fillId="8" borderId="6" xfId="0" applyFont="1" applyFill="1" applyBorder="1" applyAlignment="1">
      <alignment horizontal="center" vertical="center"/>
    </xf>
    <xf numFmtId="0" fontId="35" fillId="8" borderId="6" xfId="0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 vertical="center" wrapText="1"/>
    </xf>
    <xf numFmtId="0" fontId="30" fillId="8" borderId="10" xfId="0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7" fillId="12" borderId="15" xfId="0" applyFont="1" applyFill="1" applyBorder="1" applyAlignment="1">
      <alignment vertical="center" wrapText="1"/>
    </xf>
    <xf numFmtId="0" fontId="27" fillId="12" borderId="14" xfId="0" applyFont="1" applyFill="1" applyBorder="1" applyAlignment="1">
      <alignment vertical="center" wrapText="1"/>
    </xf>
    <xf numFmtId="0" fontId="0" fillId="0" borderId="0" xfId="0" applyBorder="1">
      <alignment vertical="center"/>
    </xf>
    <xf numFmtId="0" fontId="30" fillId="5" borderId="23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/>
    </xf>
    <xf numFmtId="0" fontId="30" fillId="5" borderId="24" xfId="0" applyFont="1" applyFill="1" applyBorder="1" applyAlignment="1">
      <alignment horizontal="center" vertical="center" wrapText="1"/>
    </xf>
    <xf numFmtId="0" fontId="30" fillId="5" borderId="25" xfId="0" applyFont="1" applyFill="1" applyBorder="1" applyAlignment="1">
      <alignment horizontal="center" vertical="center"/>
    </xf>
    <xf numFmtId="58" fontId="25" fillId="2" borderId="27" xfId="0" applyNumberFormat="1" applyFont="1" applyFill="1" applyBorder="1" applyAlignment="1">
      <alignment horizontal="left" vertical="center" wrapText="1"/>
    </xf>
    <xf numFmtId="58" fontId="25" fillId="2" borderId="29" xfId="0" applyNumberFormat="1" applyFont="1" applyFill="1" applyBorder="1" applyAlignment="1">
      <alignment horizontal="left" vertical="center" wrapText="1"/>
    </xf>
    <xf numFmtId="0" fontId="25" fillId="2" borderId="29" xfId="0" applyFont="1" applyFill="1" applyBorder="1" applyAlignment="1">
      <alignment horizontal="left" vertical="center" wrapText="1"/>
    </xf>
    <xf numFmtId="0" fontId="25" fillId="2" borderId="31" xfId="0" applyFont="1" applyFill="1" applyBorder="1" applyAlignment="1">
      <alignment horizontal="left" vertical="center" wrapText="1"/>
    </xf>
    <xf numFmtId="0" fontId="2" fillId="0" borderId="32" xfId="0" applyFont="1" applyBorder="1">
      <alignment vertical="center"/>
    </xf>
    <xf numFmtId="0" fontId="19" fillId="0" borderId="33" xfId="0" applyFont="1" applyBorder="1" applyAlignment="1">
      <alignment horizontal="center" vertical="center" wrapText="1"/>
    </xf>
    <xf numFmtId="181" fontId="27" fillId="12" borderId="35" xfId="0" applyNumberFormat="1" applyFont="1" applyFill="1" applyBorder="1" applyAlignment="1">
      <alignment vertical="center"/>
    </xf>
    <xf numFmtId="0" fontId="32" fillId="14" borderId="39" xfId="0" applyFont="1" applyFill="1" applyBorder="1">
      <alignment vertical="center"/>
    </xf>
    <xf numFmtId="0" fontId="0" fillId="0" borderId="40" xfId="0" applyBorder="1">
      <alignment vertical="center"/>
    </xf>
    <xf numFmtId="0" fontId="0" fillId="0" borderId="41" xfId="0" applyBorder="1">
      <alignment vertical="center"/>
    </xf>
    <xf numFmtId="0" fontId="30" fillId="8" borderId="42" xfId="0" applyFont="1" applyFill="1" applyBorder="1" applyAlignment="1">
      <alignment horizontal="center" vertical="center"/>
    </xf>
    <xf numFmtId="0" fontId="34" fillId="8" borderId="43" xfId="0" applyFont="1" applyFill="1" applyBorder="1" applyAlignment="1">
      <alignment horizontal="center" vertical="center"/>
    </xf>
    <xf numFmtId="0" fontId="13" fillId="0" borderId="44" xfId="0" applyFont="1" applyBorder="1" applyAlignment="1">
      <alignment horizontal="center" vertical="center"/>
    </xf>
    <xf numFmtId="0" fontId="13" fillId="0" borderId="45" xfId="0" applyFont="1" applyBorder="1" applyAlignment="1">
      <alignment horizontal="right" vertical="center"/>
    </xf>
    <xf numFmtId="177" fontId="4" fillId="0" borderId="45" xfId="0" applyNumberFormat="1" applyFont="1" applyBorder="1" applyAlignment="1">
      <alignment horizontal="center" vertical="center" wrapText="1"/>
    </xf>
    <xf numFmtId="182" fontId="4" fillId="0" borderId="45" xfId="0" applyNumberFormat="1" applyFont="1" applyBorder="1" applyAlignment="1">
      <alignment horizontal="center" vertical="center" wrapText="1"/>
    </xf>
    <xf numFmtId="177" fontId="4" fillId="0" borderId="45" xfId="0" applyNumberFormat="1" applyFont="1" applyBorder="1" applyAlignment="1">
      <alignment horizontal="center" vertical="center"/>
    </xf>
    <xf numFmtId="176" fontId="4" fillId="0" borderId="45" xfId="0" applyNumberFormat="1" applyFont="1" applyBorder="1" applyAlignment="1">
      <alignment horizontal="center" vertical="center"/>
    </xf>
    <xf numFmtId="184" fontId="4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horizontal="center" vertical="center"/>
    </xf>
    <xf numFmtId="177" fontId="4" fillId="0" borderId="47" xfId="0" applyNumberFormat="1" applyFont="1" applyBorder="1" applyAlignment="1">
      <alignment horizontal="center" vertical="center"/>
    </xf>
    <xf numFmtId="0" fontId="30" fillId="5" borderId="48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/>
    </xf>
    <xf numFmtId="0" fontId="30" fillId="5" borderId="49" xfId="0" applyFont="1" applyFill="1" applyBorder="1" applyAlignment="1">
      <alignment horizontal="center" vertical="center" wrapText="1"/>
    </xf>
    <xf numFmtId="0" fontId="30" fillId="5" borderId="50" xfId="0" applyFont="1" applyFill="1" applyBorder="1" applyAlignment="1">
      <alignment horizontal="center" vertical="center"/>
    </xf>
    <xf numFmtId="58" fontId="25" fillId="2" borderId="52" xfId="0" applyNumberFormat="1" applyFont="1" applyFill="1" applyBorder="1" applyAlignment="1">
      <alignment horizontal="left" vertical="center" wrapText="1"/>
    </xf>
    <xf numFmtId="58" fontId="25" fillId="2" borderId="54" xfId="0" applyNumberFormat="1" applyFont="1" applyFill="1" applyBorder="1" applyAlignment="1">
      <alignment horizontal="left" vertical="center" wrapText="1"/>
    </xf>
    <xf numFmtId="0" fontId="25" fillId="2" borderId="54" xfId="0" applyFont="1" applyFill="1" applyBorder="1" applyAlignment="1">
      <alignment horizontal="left" vertical="center" wrapText="1"/>
    </xf>
    <xf numFmtId="0" fontId="25" fillId="2" borderId="56" xfId="0" applyFont="1" applyFill="1" applyBorder="1" applyAlignment="1">
      <alignment horizontal="left" vertical="center" wrapText="1"/>
    </xf>
    <xf numFmtId="0" fontId="2" fillId="0" borderId="57" xfId="0" applyFont="1" applyBorder="1">
      <alignment vertical="center"/>
    </xf>
    <xf numFmtId="0" fontId="19" fillId="0" borderId="58" xfId="0" applyFont="1" applyBorder="1" applyAlignment="1">
      <alignment horizontal="center" vertical="center" wrapText="1"/>
    </xf>
    <xf numFmtId="181" fontId="27" fillId="12" borderId="59" xfId="0" applyNumberFormat="1" applyFont="1" applyFill="1" applyBorder="1" applyAlignment="1">
      <alignment vertical="center"/>
    </xf>
    <xf numFmtId="181" fontId="27" fillId="12" borderId="60" xfId="0" applyNumberFormat="1" applyFont="1" applyFill="1" applyBorder="1" applyAlignment="1">
      <alignment vertical="center"/>
    </xf>
    <xf numFmtId="0" fontId="32" fillId="14" borderId="61" xfId="0" applyFont="1" applyFill="1" applyBorder="1">
      <alignment vertical="center"/>
    </xf>
    <xf numFmtId="0" fontId="0" fillId="0" borderId="62" xfId="0" applyBorder="1">
      <alignment vertical="center"/>
    </xf>
    <xf numFmtId="0" fontId="0" fillId="0" borderId="63" xfId="0" applyBorder="1">
      <alignment vertical="center"/>
    </xf>
    <xf numFmtId="0" fontId="30" fillId="8" borderId="64" xfId="0" applyFont="1" applyFill="1" applyBorder="1" applyAlignment="1">
      <alignment horizontal="center" vertical="center"/>
    </xf>
    <xf numFmtId="0" fontId="34" fillId="8" borderId="65" xfId="0" applyFont="1" applyFill="1" applyBorder="1" applyAlignment="1">
      <alignment horizontal="center" vertical="center"/>
    </xf>
    <xf numFmtId="0" fontId="13" fillId="0" borderId="66" xfId="0" applyFont="1" applyBorder="1" applyAlignment="1">
      <alignment horizontal="center" vertical="center"/>
    </xf>
    <xf numFmtId="0" fontId="13" fillId="0" borderId="67" xfId="0" applyFont="1" applyBorder="1" applyAlignment="1">
      <alignment horizontal="right" vertical="center"/>
    </xf>
    <xf numFmtId="177" fontId="4" fillId="0" borderId="67" xfId="0" applyNumberFormat="1" applyFont="1" applyBorder="1" applyAlignment="1">
      <alignment horizontal="center" vertical="center" wrapText="1"/>
    </xf>
    <xf numFmtId="182" fontId="4" fillId="0" borderId="67" xfId="0" applyNumberFormat="1" applyFont="1" applyBorder="1" applyAlignment="1">
      <alignment horizontal="center" vertical="center" wrapText="1"/>
    </xf>
    <xf numFmtId="177" fontId="4" fillId="0" borderId="67" xfId="0" applyNumberFormat="1" applyFont="1" applyBorder="1" applyAlignment="1">
      <alignment horizontal="center" vertical="center"/>
    </xf>
    <xf numFmtId="176" fontId="4" fillId="0" borderId="67" xfId="0" applyNumberFormat="1" applyFont="1" applyBorder="1" applyAlignment="1">
      <alignment horizontal="center" vertical="center"/>
    </xf>
    <xf numFmtId="184" fontId="4" fillId="0" borderId="67" xfId="0" applyNumberFormat="1" applyFont="1" applyBorder="1" applyAlignment="1">
      <alignment horizontal="center" vertical="center"/>
    </xf>
    <xf numFmtId="177" fontId="4" fillId="0" borderId="68" xfId="0" applyNumberFormat="1" applyFont="1" applyBorder="1" applyAlignment="1">
      <alignment horizontal="center" vertical="center"/>
    </xf>
    <xf numFmtId="177" fontId="4" fillId="0" borderId="69" xfId="0" applyNumberFormat="1" applyFont="1" applyBorder="1" applyAlignment="1">
      <alignment horizontal="center" vertical="center"/>
    </xf>
    <xf numFmtId="185" fontId="28" fillId="12" borderId="18" xfId="0" applyNumberFormat="1" applyFont="1" applyFill="1" applyBorder="1" applyAlignment="1">
      <alignment horizontal="right" vertical="center"/>
    </xf>
    <xf numFmtId="179" fontId="18" fillId="2" borderId="17" xfId="0" applyNumberFormat="1" applyFont="1" applyFill="1" applyBorder="1" applyAlignment="1">
      <alignment horizontal="right" vertical="center"/>
    </xf>
    <xf numFmtId="179" fontId="18" fillId="2" borderId="70" xfId="0" applyNumberFormat="1" applyFont="1" applyFill="1" applyBorder="1" applyAlignment="1">
      <alignment horizontal="right" vertical="center"/>
    </xf>
    <xf numFmtId="183" fontId="37" fillId="12" borderId="37" xfId="0" applyNumberFormat="1" applyFont="1" applyFill="1" applyBorder="1" applyAlignment="1">
      <alignment horizontal="left" vertical="center"/>
    </xf>
    <xf numFmtId="185" fontId="37" fillId="12" borderId="18" xfId="0" applyNumberFormat="1" applyFont="1" applyFill="1" applyBorder="1" applyAlignment="1">
      <alignment horizontal="left" vertical="center"/>
    </xf>
    <xf numFmtId="185" fontId="36" fillId="12" borderId="18" xfId="0" applyNumberFormat="1" applyFont="1" applyFill="1" applyBorder="1" applyAlignment="1">
      <alignment horizontal="left" vertical="center"/>
    </xf>
    <xf numFmtId="0" fontId="38" fillId="12" borderId="14" xfId="0" applyFont="1" applyFill="1" applyBorder="1" applyAlignment="1">
      <alignment vertical="center" wrapText="1"/>
    </xf>
    <xf numFmtId="0" fontId="38" fillId="12" borderId="15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40" fillId="0" borderId="1" xfId="0" applyFont="1" applyBorder="1" applyAlignment="1">
      <alignment horizontal="center" vertical="center"/>
    </xf>
    <xf numFmtId="182" fontId="40" fillId="0" borderId="1" xfId="0" applyNumberFormat="1" applyFont="1" applyBorder="1" applyAlignment="1">
      <alignment horizontal="center" vertical="center"/>
    </xf>
    <xf numFmtId="176" fontId="40" fillId="0" borderId="1" xfId="0" applyNumberFormat="1" applyFont="1" applyBorder="1" applyAlignment="1">
      <alignment horizontal="center" vertical="center"/>
    </xf>
    <xf numFmtId="183" fontId="40" fillId="0" borderId="1" xfId="0" applyNumberFormat="1" applyFont="1" applyBorder="1" applyAlignment="1">
      <alignment horizontal="center" vertical="center"/>
    </xf>
    <xf numFmtId="0" fontId="41" fillId="0" borderId="1" xfId="0" applyFont="1" applyBorder="1">
      <alignment vertical="center"/>
    </xf>
    <xf numFmtId="176" fontId="41" fillId="0" borderId="1" xfId="0" applyNumberFormat="1" applyFont="1" applyBorder="1">
      <alignment vertical="center"/>
    </xf>
    <xf numFmtId="0" fontId="42" fillId="0" borderId="1" xfId="0" applyFont="1" applyBorder="1">
      <alignment vertical="center"/>
    </xf>
    <xf numFmtId="183" fontId="41" fillId="0" borderId="1" xfId="0" applyNumberFormat="1" applyFont="1" applyBorder="1">
      <alignment vertical="center"/>
    </xf>
    <xf numFmtId="0" fontId="44" fillId="0" borderId="1" xfId="0" applyFont="1" applyBorder="1" applyAlignment="1">
      <alignment horizontal="center" vertical="center"/>
    </xf>
    <xf numFmtId="179" fontId="44" fillId="0" borderId="1" xfId="0" applyNumberFormat="1" applyFont="1" applyBorder="1" applyAlignment="1">
      <alignment horizontal="center" vertical="center"/>
    </xf>
    <xf numFmtId="0" fontId="45" fillId="0" borderId="1" xfId="0" applyFont="1" applyBorder="1" applyAlignment="1">
      <alignment horizontal="center" vertical="center"/>
    </xf>
    <xf numFmtId="183" fontId="45" fillId="0" borderId="1" xfId="0" applyNumberFormat="1" applyFont="1" applyBorder="1" applyAlignment="1">
      <alignment horizontal="center" vertical="center"/>
    </xf>
    <xf numFmtId="186" fontId="43" fillId="0" borderId="1" xfId="0" applyNumberFormat="1" applyFont="1" applyBorder="1">
      <alignment vertical="center"/>
    </xf>
    <xf numFmtId="0" fontId="18" fillId="11" borderId="7" xfId="0" applyFont="1" applyFill="1" applyBorder="1" applyAlignment="1">
      <alignment horizontal="left" vertical="center"/>
    </xf>
    <xf numFmtId="0" fontId="34" fillId="8" borderId="10" xfId="0" applyFont="1" applyFill="1" applyBorder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41" fillId="0" borderId="1" xfId="0" applyFont="1" applyBorder="1" applyAlignment="1">
      <alignment horizontal="right" vertical="center"/>
    </xf>
    <xf numFmtId="0" fontId="11" fillId="11" borderId="7" xfId="0" applyFont="1" applyFill="1" applyBorder="1">
      <alignment vertical="center"/>
    </xf>
    <xf numFmtId="0" fontId="23" fillId="11" borderId="7" xfId="0" applyFont="1" applyFill="1" applyBorder="1" applyAlignment="1">
      <alignment horizontal="center" vertical="center"/>
    </xf>
    <xf numFmtId="0" fontId="11" fillId="11" borderId="7" xfId="0" applyFont="1" applyFill="1" applyBorder="1" applyAlignment="1">
      <alignment horizontal="right" vertical="center"/>
    </xf>
    <xf numFmtId="0" fontId="2" fillId="2" borderId="7" xfId="0" applyFont="1" applyFill="1" applyBorder="1" applyAlignment="1">
      <alignment horizontal="right" vertical="center"/>
    </xf>
    <xf numFmtId="179" fontId="18" fillId="2" borderId="7" xfId="0" applyNumberFormat="1" applyFont="1" applyFill="1" applyBorder="1" applyAlignment="1">
      <alignment horizontal="right" vertical="center"/>
    </xf>
    <xf numFmtId="0" fontId="18" fillId="11" borderId="1" xfId="0" applyFont="1" applyFill="1" applyBorder="1" applyAlignment="1">
      <alignment horizontal="left" vertical="center"/>
    </xf>
    <xf numFmtId="0" fontId="11" fillId="11" borderId="1" xfId="0" applyFont="1" applyFill="1" applyBorder="1">
      <alignment vertical="center"/>
    </xf>
    <xf numFmtId="0" fontId="23" fillId="11" borderId="1" xfId="0" applyFont="1" applyFill="1" applyBorder="1" applyAlignment="1">
      <alignment horizontal="center" vertical="center"/>
    </xf>
    <xf numFmtId="0" fontId="11" fillId="11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right" vertical="center"/>
    </xf>
    <xf numFmtId="179" fontId="18" fillId="2" borderId="1" xfId="0" applyNumberFormat="1" applyFont="1" applyFill="1" applyBorder="1" applyAlignment="1">
      <alignment horizontal="right" vertical="center"/>
    </xf>
    <xf numFmtId="10" fontId="18" fillId="2" borderId="1" xfId="0" applyNumberFormat="1" applyFont="1" applyFill="1" applyBorder="1" applyAlignment="1">
      <alignment horizontal="right" vertical="center"/>
    </xf>
    <xf numFmtId="10" fontId="18" fillId="2" borderId="4" xfId="0" applyNumberFormat="1" applyFont="1" applyFill="1" applyBorder="1" applyAlignment="1">
      <alignment horizontal="right" vertical="center"/>
    </xf>
    <xf numFmtId="176" fontId="18" fillId="2" borderId="70" xfId="0" applyNumberFormat="1" applyFont="1" applyFill="1" applyBorder="1" applyAlignment="1">
      <alignment horizontal="right" vertical="center"/>
    </xf>
    <xf numFmtId="0" fontId="28" fillId="14" borderId="14" xfId="0" applyFont="1" applyFill="1" applyBorder="1" applyAlignment="1">
      <alignment vertical="center" wrapText="1"/>
    </xf>
    <xf numFmtId="0" fontId="11" fillId="15" borderId="1" xfId="0" applyFont="1" applyFill="1" applyBorder="1">
      <alignment vertical="center"/>
    </xf>
    <xf numFmtId="0" fontId="23" fillId="15" borderId="1" xfId="0" applyNumberFormat="1" applyFont="1" applyFill="1" applyBorder="1" applyAlignment="1">
      <alignment horizontal="center" vertical="center"/>
    </xf>
    <xf numFmtId="0" fontId="11" fillId="15" borderId="1" xfId="0" applyFont="1" applyFill="1" applyBorder="1" applyAlignment="1">
      <alignment horizontal="right" vertical="center"/>
    </xf>
    <xf numFmtId="0" fontId="18" fillId="16" borderId="6" xfId="0" applyFont="1" applyFill="1" applyBorder="1" applyAlignment="1">
      <alignment horizontal="left" vertical="center"/>
    </xf>
    <xf numFmtId="0" fontId="0" fillId="16" borderId="6" xfId="0" applyFill="1" applyBorder="1">
      <alignment vertical="center"/>
    </xf>
    <xf numFmtId="0" fontId="0" fillId="16" borderId="6" xfId="0" applyFill="1" applyBorder="1" applyAlignment="1">
      <alignment horizontal="right" vertical="center"/>
    </xf>
    <xf numFmtId="0" fontId="23" fillId="16" borderId="6" xfId="0" applyFont="1" applyFill="1" applyBorder="1" applyAlignment="1">
      <alignment horizontal="center" vertical="center"/>
    </xf>
    <xf numFmtId="0" fontId="18" fillId="6" borderId="4" xfId="0" applyFont="1" applyFill="1" applyBorder="1" applyAlignment="1">
      <alignment horizontal="left" vertical="center"/>
    </xf>
    <xf numFmtId="0" fontId="11" fillId="6" borderId="4" xfId="0" applyFont="1" applyFill="1" applyBorder="1">
      <alignment vertical="center"/>
    </xf>
    <xf numFmtId="0" fontId="23" fillId="6" borderId="4" xfId="0" applyFont="1" applyFill="1" applyBorder="1" applyAlignment="1">
      <alignment horizontal="center" vertical="center"/>
    </xf>
    <xf numFmtId="0" fontId="11" fillId="6" borderId="4" xfId="0" applyFont="1" applyFill="1" applyBorder="1" applyAlignment="1">
      <alignment horizontal="right" vertical="center"/>
    </xf>
    <xf numFmtId="0" fontId="23" fillId="11" borderId="7" xfId="0" applyFont="1" applyFill="1" applyBorder="1" applyAlignment="1">
      <alignment vertical="center" wrapText="1"/>
    </xf>
    <xf numFmtId="0" fontId="23" fillId="11" borderId="1" xfId="0" applyFont="1" applyFill="1" applyBorder="1" applyAlignment="1">
      <alignment vertical="center" wrapText="1"/>
    </xf>
    <xf numFmtId="0" fontId="23" fillId="6" borderId="4" xfId="0" applyFont="1" applyFill="1" applyBorder="1" applyAlignment="1">
      <alignment vertical="center" wrapText="1"/>
    </xf>
    <xf numFmtId="0" fontId="23" fillId="15" borderId="1" xfId="0" applyFont="1" applyFill="1" applyBorder="1" applyAlignment="1">
      <alignment vertical="center" wrapText="1"/>
    </xf>
    <xf numFmtId="0" fontId="23" fillId="16" borderId="6" xfId="0" applyFont="1" applyFill="1" applyBorder="1" applyAlignment="1">
      <alignment vertical="center" wrapText="1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18" fillId="0" borderId="1" xfId="0" applyFont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vertical="center" wrapText="1"/>
    </xf>
    <xf numFmtId="38" fontId="0" fillId="0" borderId="1" xfId="0" applyNumberFormat="1" applyBorder="1">
      <alignment vertical="center"/>
    </xf>
    <xf numFmtId="0" fontId="0" fillId="0" borderId="1" xfId="0" applyFill="1" applyBorder="1" applyAlignment="1">
      <alignment horizontal="right" vertical="center"/>
    </xf>
    <xf numFmtId="0" fontId="47" fillId="0" borderId="0" xfId="0" applyFont="1" applyAlignment="1">
      <alignment horizontal="center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5" borderId="2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14" fontId="11" fillId="0" borderId="7" xfId="0" applyNumberFormat="1" applyFont="1" applyBorder="1" applyAlignment="1">
      <alignment horizontal="center" vertical="center"/>
    </xf>
    <xf numFmtId="14" fontId="11" fillId="0" borderId="3" xfId="0" applyNumberFormat="1" applyFont="1" applyBorder="1" applyAlignment="1">
      <alignment horizontal="center" vertical="center"/>
    </xf>
    <xf numFmtId="14" fontId="11" fillId="0" borderId="8" xfId="0" applyNumberFormat="1" applyFont="1" applyBorder="1" applyAlignment="1">
      <alignment horizontal="center" vertical="center"/>
    </xf>
    <xf numFmtId="179" fontId="12" fillId="0" borderId="7" xfId="0" applyNumberFormat="1" applyFont="1" applyBorder="1" applyAlignment="1">
      <alignment horizontal="center" vertical="center"/>
    </xf>
    <xf numFmtId="179" fontId="12" fillId="0" borderId="3" xfId="0" applyNumberFormat="1" applyFont="1" applyBorder="1" applyAlignment="1">
      <alignment horizontal="center" vertical="center"/>
    </xf>
    <xf numFmtId="179" fontId="12" fillId="0" borderId="8" xfId="0" applyNumberFormat="1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176" fontId="12" fillId="0" borderId="3" xfId="0" applyNumberFormat="1" applyFont="1" applyBorder="1" applyAlignment="1">
      <alignment horizontal="center" vertical="center"/>
    </xf>
    <xf numFmtId="176" fontId="12" fillId="0" borderId="8" xfId="0" applyNumberFormat="1" applyFont="1" applyBorder="1" applyAlignment="1">
      <alignment horizontal="center" vertical="center"/>
    </xf>
    <xf numFmtId="176" fontId="12" fillId="0" borderId="2" xfId="0" applyNumberFormat="1" applyFont="1" applyBorder="1" applyAlignment="1">
      <alignment horizontal="center" vertical="center"/>
    </xf>
    <xf numFmtId="176" fontId="22" fillId="0" borderId="2" xfId="0" applyNumberFormat="1" applyFont="1" applyBorder="1" applyAlignment="1">
      <alignment horizontal="center" vertical="center"/>
    </xf>
    <xf numFmtId="176" fontId="22" fillId="0" borderId="3" xfId="0" applyNumberFormat="1" applyFont="1" applyBorder="1" applyAlignment="1">
      <alignment horizontal="center" vertical="center"/>
    </xf>
    <xf numFmtId="176" fontId="22" fillId="0" borderId="4" xfId="0" applyNumberFormat="1" applyFont="1" applyBorder="1" applyAlignment="1">
      <alignment horizontal="center" vertical="center"/>
    </xf>
    <xf numFmtId="176" fontId="12" fillId="0" borderId="4" xfId="0" applyNumberFormat="1" applyFont="1" applyBorder="1" applyAlignment="1">
      <alignment horizontal="center" vertical="center"/>
    </xf>
    <xf numFmtId="176" fontId="8" fillId="0" borderId="2" xfId="0" applyNumberFormat="1" applyFont="1" applyBorder="1" applyAlignment="1">
      <alignment horizontal="center" vertical="center"/>
    </xf>
    <xf numFmtId="176" fontId="8" fillId="0" borderId="3" xfId="0" applyNumberFormat="1" applyFont="1" applyBorder="1" applyAlignment="1">
      <alignment horizontal="center" vertical="center"/>
    </xf>
    <xf numFmtId="0" fontId="5" fillId="8" borderId="9" xfId="0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176" fontId="12" fillId="0" borderId="11" xfId="0" applyNumberFormat="1" applyFont="1" applyBorder="1" applyAlignment="1">
      <alignment horizontal="center" vertical="center"/>
    </xf>
    <xf numFmtId="176" fontId="12" fillId="0" borderId="12" xfId="0" applyNumberFormat="1" applyFont="1" applyBorder="1" applyAlignment="1">
      <alignment horizontal="center" vertical="center"/>
    </xf>
    <xf numFmtId="0" fontId="36" fillId="12" borderId="34" xfId="0" applyFont="1" applyFill="1" applyBorder="1" applyAlignment="1">
      <alignment horizontal="center" vertical="center"/>
    </xf>
    <xf numFmtId="0" fontId="36" fillId="12" borderId="36" xfId="0" applyFont="1" applyFill="1" applyBorder="1" applyAlignment="1">
      <alignment horizontal="center" vertical="center"/>
    </xf>
    <xf numFmtId="0" fontId="36" fillId="12" borderId="38" xfId="0" applyFont="1" applyFill="1" applyBorder="1" applyAlignment="1">
      <alignment horizontal="center" vertical="center"/>
    </xf>
    <xf numFmtId="14" fontId="11" fillId="0" borderId="26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4" fontId="11" fillId="0" borderId="30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3" xfId="0" applyNumberFormat="1" applyFont="1" applyBorder="1" applyAlignment="1">
      <alignment horizontal="center" vertical="center"/>
    </xf>
    <xf numFmtId="179" fontId="4" fillId="0" borderId="8" xfId="0" applyNumberFormat="1" applyFont="1" applyBorder="1" applyAlignment="1">
      <alignment horizontal="center" vertical="center"/>
    </xf>
    <xf numFmtId="0" fontId="18" fillId="15" borderId="2" xfId="0" applyFont="1" applyFill="1" applyBorder="1" applyAlignment="1">
      <alignment horizontal="left" vertical="center"/>
    </xf>
    <xf numFmtId="0" fontId="18" fillId="15" borderId="3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4" fillId="4" borderId="4" xfId="0" applyFont="1" applyFill="1" applyBorder="1" applyAlignment="1">
      <alignment horizontal="left" vertical="center"/>
    </xf>
    <xf numFmtId="0" fontId="18" fillId="11" borderId="7" xfId="0" applyFont="1" applyFill="1" applyBorder="1" applyAlignment="1">
      <alignment horizontal="left" vertical="center"/>
    </xf>
    <xf numFmtId="0" fontId="18" fillId="11" borderId="4" xfId="0" applyFont="1" applyFill="1" applyBorder="1" applyAlignment="1">
      <alignment horizontal="left" vertical="center"/>
    </xf>
    <xf numFmtId="0" fontId="18" fillId="4" borderId="2" xfId="0" applyFont="1" applyFill="1" applyBorder="1" applyAlignment="1">
      <alignment horizontal="left" vertical="center"/>
    </xf>
    <xf numFmtId="0" fontId="18" fillId="4" borderId="3" xfId="0" applyFont="1" applyFill="1" applyBorder="1" applyAlignment="1">
      <alignment horizontal="left" vertical="center"/>
    </xf>
    <xf numFmtId="14" fontId="11" fillId="0" borderId="51" xfId="0" applyNumberFormat="1" applyFont="1" applyBorder="1" applyAlignment="1">
      <alignment horizontal="center" vertical="center"/>
    </xf>
    <xf numFmtId="14" fontId="11" fillId="0" borderId="53" xfId="0" applyNumberFormat="1" applyFont="1" applyBorder="1" applyAlignment="1">
      <alignment horizontal="center" vertical="center"/>
    </xf>
    <xf numFmtId="14" fontId="11" fillId="0" borderId="55" xfId="0" applyNumberFormat="1" applyFont="1" applyBorder="1" applyAlignment="1">
      <alignment horizontal="center" vertical="center"/>
    </xf>
    <xf numFmtId="0" fontId="39" fillId="0" borderId="20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  <xf numFmtId="0" fontId="46" fillId="0" borderId="20" xfId="0" applyFont="1" applyBorder="1" applyAlignment="1">
      <alignment horizontal="center" vertical="center"/>
    </xf>
    <xf numFmtId="0" fontId="46" fillId="0" borderId="21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7"/>
  <sheetViews>
    <sheetView topLeftCell="A139" workbookViewId="0">
      <selection activeCell="L153" sqref="L153"/>
    </sheetView>
  </sheetViews>
  <sheetFormatPr defaultRowHeight="14.25"/>
  <cols>
    <col min="1" max="1" width="11.875" bestFit="1" customWidth="1"/>
    <col min="2" max="2" width="11" bestFit="1" customWidth="1"/>
    <col min="3" max="3" width="17.25" style="38" bestFit="1" customWidth="1"/>
    <col min="4" max="4" width="13.25" bestFit="1" customWidth="1"/>
    <col min="5" max="5" width="11.5" bestFit="1" customWidth="1"/>
    <col min="6" max="6" width="14.25" style="1" bestFit="1" customWidth="1"/>
    <col min="7" max="7" width="19" bestFit="1" customWidth="1"/>
    <col min="8" max="8" width="11.875" bestFit="1" customWidth="1"/>
    <col min="9" max="9" width="8.625" bestFit="1" customWidth="1"/>
    <col min="10" max="10" width="11.875" bestFit="1" customWidth="1"/>
    <col min="11" max="12" width="14.125" bestFit="1" customWidth="1"/>
    <col min="13" max="13" width="14.75" bestFit="1" customWidth="1"/>
  </cols>
  <sheetData>
    <row r="1" spans="1:12" s="2" customFormat="1" ht="16.5" thickBot="1">
      <c r="A1" s="10" t="s">
        <v>0</v>
      </c>
      <c r="B1" s="10" t="s">
        <v>1</v>
      </c>
      <c r="C1" s="35" t="s">
        <v>2</v>
      </c>
      <c r="D1" s="10" t="s">
        <v>26</v>
      </c>
      <c r="E1" s="10" t="s">
        <v>7</v>
      </c>
      <c r="F1" s="10" t="s">
        <v>41</v>
      </c>
    </row>
    <row r="2" spans="1:12">
      <c r="A2" s="3">
        <v>42832</v>
      </c>
      <c r="B2" s="3" t="s">
        <v>28</v>
      </c>
      <c r="C2" s="36">
        <v>730</v>
      </c>
      <c r="D2" s="3">
        <v>556.24</v>
      </c>
      <c r="E2" s="3">
        <f>D2-C2</f>
        <v>-173.76</v>
      </c>
      <c r="F2" s="340">
        <f>(E5/C5)</f>
        <v>-4.9852241396383938E-2</v>
      </c>
    </row>
    <row r="3" spans="1:12">
      <c r="A3" s="3">
        <v>42832</v>
      </c>
      <c r="B3" s="3" t="s">
        <v>29</v>
      </c>
      <c r="C3" s="36">
        <v>3107.34</v>
      </c>
      <c r="D3" s="3">
        <v>3089.8</v>
      </c>
      <c r="E3" s="3">
        <f>D3-C3</f>
        <v>-17.539999999999964</v>
      </c>
      <c r="F3" s="341"/>
    </row>
    <row r="4" spans="1:12" ht="15" thickBot="1">
      <c r="A4" s="3"/>
      <c r="B4" s="3"/>
      <c r="C4" s="36"/>
      <c r="D4" s="3"/>
      <c r="E4" s="3"/>
      <c r="F4" s="341"/>
    </row>
    <row r="5" spans="1:12" ht="16.5" thickBot="1">
      <c r="A5" s="7"/>
      <c r="B5" s="7" t="s">
        <v>27</v>
      </c>
      <c r="C5" s="37">
        <f>SUM(C2:C3)</f>
        <v>3837.34</v>
      </c>
      <c r="D5" s="7">
        <f>SUM(D2:D3)</f>
        <v>3646.04</v>
      </c>
      <c r="E5" s="26">
        <f>SUM(E2:E3)</f>
        <v>-191.29999999999995</v>
      </c>
      <c r="F5" s="7"/>
    </row>
    <row r="6" spans="1:12" ht="15" thickTop="1"/>
    <row r="7" spans="1:12" ht="16.5" thickBot="1">
      <c r="A7" s="10" t="s">
        <v>35</v>
      </c>
      <c r="B7" s="20" t="s">
        <v>42</v>
      </c>
      <c r="C7" s="35" t="s">
        <v>1</v>
      </c>
      <c r="D7" s="10" t="s">
        <v>17</v>
      </c>
      <c r="E7" s="10" t="s">
        <v>11</v>
      </c>
      <c r="F7" s="10" t="s">
        <v>18</v>
      </c>
      <c r="G7" s="10" t="s">
        <v>14</v>
      </c>
      <c r="H7" s="10" t="s">
        <v>19</v>
      </c>
      <c r="I7" s="10" t="s">
        <v>92</v>
      </c>
      <c r="J7" s="20" t="s">
        <v>48</v>
      </c>
      <c r="K7" s="20" t="s">
        <v>49</v>
      </c>
      <c r="L7" s="20" t="s">
        <v>30</v>
      </c>
    </row>
    <row r="8" spans="1:12">
      <c r="A8" s="321" t="s">
        <v>31</v>
      </c>
      <c r="B8" s="9" t="s">
        <v>43</v>
      </c>
      <c r="C8" s="39" t="s">
        <v>3</v>
      </c>
      <c r="D8" s="8">
        <v>20000</v>
      </c>
      <c r="E8" s="8">
        <v>2.2799999999999998</v>
      </c>
      <c r="F8" s="8">
        <f t="shared" ref="F8:F15" si="0">D8+E8</f>
        <v>20002.28</v>
      </c>
      <c r="G8" s="76" t="s">
        <v>10</v>
      </c>
      <c r="H8" s="8"/>
      <c r="I8" s="12">
        <v>20000</v>
      </c>
      <c r="J8" s="52">
        <f>E8/D8</f>
        <v>1.1399999999999999E-4</v>
      </c>
      <c r="K8" s="336">
        <f>SUM(E8:E16)/D17</f>
        <v>-3.5170839427259689E-4</v>
      </c>
      <c r="L8" s="336">
        <f>K8*365</f>
        <v>-0.12837356390949786</v>
      </c>
    </row>
    <row r="9" spans="1:12">
      <c r="A9" s="322"/>
      <c r="B9" s="4" t="s">
        <v>43</v>
      </c>
      <c r="C9" s="36" t="s">
        <v>4</v>
      </c>
      <c r="D9" s="3">
        <v>5005.22</v>
      </c>
      <c r="E9" s="3">
        <v>0.56999999999999995</v>
      </c>
      <c r="F9" s="3">
        <f t="shared" si="0"/>
        <v>5005.79</v>
      </c>
      <c r="G9" s="70" t="s">
        <v>10</v>
      </c>
      <c r="H9" s="3"/>
      <c r="I9" s="12">
        <v>5000</v>
      </c>
      <c r="J9" s="52">
        <f t="shared" ref="J9:J16" si="1">E9/D9</f>
        <v>1.1388110812311944E-4</v>
      </c>
      <c r="K9" s="337"/>
      <c r="L9" s="337"/>
    </row>
    <row r="10" spans="1:12">
      <c r="A10" s="322"/>
      <c r="B10" s="4" t="s">
        <v>43</v>
      </c>
      <c r="C10" s="36" t="s">
        <v>5</v>
      </c>
      <c r="D10" s="3">
        <v>1003.27</v>
      </c>
      <c r="E10" s="3">
        <v>0.14000000000000001</v>
      </c>
      <c r="F10" s="3">
        <f t="shared" si="0"/>
        <v>1003.41</v>
      </c>
      <c r="G10" s="70" t="s">
        <v>21</v>
      </c>
      <c r="H10" s="3">
        <v>1004.34</v>
      </c>
      <c r="I10" s="12">
        <v>1000</v>
      </c>
      <c r="J10" s="52">
        <f t="shared" si="1"/>
        <v>1.3954369212674557E-4</v>
      </c>
      <c r="K10" s="337"/>
      <c r="L10" s="337"/>
    </row>
    <row r="11" spans="1:12" ht="28.5">
      <c r="A11" s="322"/>
      <c r="B11" s="30" t="s">
        <v>44</v>
      </c>
      <c r="C11" s="40" t="s">
        <v>20</v>
      </c>
      <c r="D11" s="3">
        <v>1499.99</v>
      </c>
      <c r="E11" s="3">
        <v>-16.220000000000027</v>
      </c>
      <c r="F11" s="3">
        <f t="shared" si="0"/>
        <v>1483.77</v>
      </c>
      <c r="G11" s="70" t="s">
        <v>22</v>
      </c>
      <c r="H11" s="3"/>
      <c r="I11" s="12">
        <v>1500</v>
      </c>
      <c r="J11" s="51">
        <f t="shared" si="1"/>
        <v>-1.0813405422702836E-2</v>
      </c>
      <c r="K11" s="337"/>
      <c r="L11" s="337"/>
    </row>
    <row r="12" spans="1:12">
      <c r="A12" s="322"/>
      <c r="B12" s="4" t="s">
        <v>43</v>
      </c>
      <c r="C12" s="36" t="s">
        <v>6</v>
      </c>
      <c r="D12" s="3">
        <v>2134.9299999999998</v>
      </c>
      <c r="E12" s="3">
        <v>0.26</v>
      </c>
      <c r="F12" s="3">
        <f t="shared" si="0"/>
        <v>2135.19</v>
      </c>
      <c r="G12" s="70" t="s">
        <v>10</v>
      </c>
      <c r="H12" s="3"/>
      <c r="I12" s="12">
        <v>2130</v>
      </c>
      <c r="J12" s="52">
        <f t="shared" si="1"/>
        <v>1.217838523979709E-4</v>
      </c>
      <c r="K12" s="337"/>
      <c r="L12" s="337"/>
    </row>
    <row r="13" spans="1:12" ht="28.5">
      <c r="A13" s="322"/>
      <c r="B13" s="31" t="s">
        <v>45</v>
      </c>
      <c r="C13" s="41" t="s">
        <v>8</v>
      </c>
      <c r="D13" s="5">
        <v>1000</v>
      </c>
      <c r="E13" s="5">
        <v>0.21</v>
      </c>
      <c r="F13" s="5">
        <f t="shared" si="0"/>
        <v>1000.21</v>
      </c>
      <c r="G13" s="72" t="s">
        <v>15</v>
      </c>
      <c r="H13" s="5">
        <v>1003.79</v>
      </c>
      <c r="I13" s="12">
        <v>1000</v>
      </c>
      <c r="J13" s="52">
        <f t="shared" si="1"/>
        <v>2.0999999999999998E-4</v>
      </c>
      <c r="K13" s="337"/>
      <c r="L13" s="337"/>
    </row>
    <row r="14" spans="1:12" ht="15.75">
      <c r="A14" s="322"/>
      <c r="B14" s="31" t="s">
        <v>44</v>
      </c>
      <c r="C14" s="41" t="s">
        <v>12</v>
      </c>
      <c r="D14" s="5">
        <v>1000.548</v>
      </c>
      <c r="E14" s="5">
        <v>0.54800000000000004</v>
      </c>
      <c r="F14" s="5">
        <f t="shared" si="0"/>
        <v>1001.096</v>
      </c>
      <c r="G14" s="72" t="s">
        <v>16</v>
      </c>
      <c r="H14" s="5">
        <v>1002.74</v>
      </c>
      <c r="I14" s="12">
        <v>1000</v>
      </c>
      <c r="J14" s="52">
        <f t="shared" si="1"/>
        <v>5.4769986047645898E-4</v>
      </c>
      <c r="K14" s="337"/>
      <c r="L14" s="337"/>
    </row>
    <row r="15" spans="1:12" ht="15.75">
      <c r="A15" s="322"/>
      <c r="B15" s="32" t="s">
        <v>46</v>
      </c>
      <c r="C15" s="42" t="s">
        <v>13</v>
      </c>
      <c r="D15" s="6">
        <v>1000</v>
      </c>
      <c r="E15" s="6">
        <v>6.2600000000000003E-2</v>
      </c>
      <c r="F15" s="6">
        <f t="shared" si="0"/>
        <v>1000.0626</v>
      </c>
      <c r="G15" s="77" t="s">
        <v>9</v>
      </c>
      <c r="H15" s="6"/>
      <c r="I15" s="12">
        <v>1000</v>
      </c>
      <c r="J15" s="52">
        <f t="shared" si="1"/>
        <v>6.2600000000000004E-5</v>
      </c>
      <c r="K15" s="337"/>
      <c r="L15" s="337"/>
    </row>
    <row r="16" spans="1:12" ht="16.5" thickBot="1">
      <c r="A16" s="323"/>
      <c r="B16" s="33" t="s">
        <v>44</v>
      </c>
      <c r="C16" s="43" t="s">
        <v>23</v>
      </c>
      <c r="D16" s="14">
        <v>1900</v>
      </c>
      <c r="E16" s="28">
        <v>0</v>
      </c>
      <c r="F16" s="28">
        <v>1900</v>
      </c>
      <c r="G16" s="74" t="s">
        <v>38</v>
      </c>
      <c r="H16" s="28">
        <v>1913.54</v>
      </c>
      <c r="I16" s="12">
        <v>1900</v>
      </c>
      <c r="J16" s="52">
        <f t="shared" si="1"/>
        <v>0</v>
      </c>
      <c r="K16" s="338"/>
      <c r="L16" s="338"/>
    </row>
    <row r="17" spans="1:12" ht="24" thickBot="1">
      <c r="A17" s="29" t="s">
        <v>39</v>
      </c>
      <c r="B17" s="11"/>
      <c r="C17" s="37" t="s">
        <v>34</v>
      </c>
      <c r="D17" s="11">
        <f>SUM(D8:D16)</f>
        <v>34543.957999999999</v>
      </c>
      <c r="E17" s="21">
        <f>SUM(E8:E16)</f>
        <v>-12.149400000000027</v>
      </c>
      <c r="F17" s="11">
        <f>SUM(F8:F16)</f>
        <v>34531.808600000004</v>
      </c>
      <c r="G17" s="11"/>
      <c r="H17" s="54">
        <f>J17*10000</f>
        <v>-3.5170839427259688</v>
      </c>
      <c r="I17" s="13">
        <f>SUM(I8:I16)</f>
        <v>34530</v>
      </c>
      <c r="J17" s="50">
        <f>E17/D17</f>
        <v>-3.5170839427259689E-4</v>
      </c>
      <c r="K17" s="11"/>
      <c r="L17" s="11"/>
    </row>
    <row r="18" spans="1:12" ht="15" thickTop="1">
      <c r="F18"/>
      <c r="G18" s="1"/>
    </row>
    <row r="19" spans="1:12" ht="16.5" thickBot="1">
      <c r="A19" s="10" t="s">
        <v>0</v>
      </c>
      <c r="B19" s="20" t="s">
        <v>42</v>
      </c>
      <c r="C19" s="35" t="s">
        <v>1</v>
      </c>
      <c r="D19" s="10" t="s">
        <v>17</v>
      </c>
      <c r="E19" s="10" t="s">
        <v>11</v>
      </c>
      <c r="F19" s="10" t="s">
        <v>18</v>
      </c>
      <c r="G19" s="10" t="s">
        <v>14</v>
      </c>
      <c r="H19" s="10" t="s">
        <v>19</v>
      </c>
      <c r="I19" s="10" t="s">
        <v>92</v>
      </c>
      <c r="J19" s="20" t="s">
        <v>48</v>
      </c>
      <c r="K19" s="10" t="s">
        <v>49</v>
      </c>
      <c r="L19" s="20" t="s">
        <v>30</v>
      </c>
    </row>
    <row r="20" spans="1:12">
      <c r="A20" s="321" t="s">
        <v>32</v>
      </c>
      <c r="B20" s="9" t="s">
        <v>43</v>
      </c>
      <c r="C20" s="44" t="s">
        <v>3</v>
      </c>
      <c r="D20" s="22">
        <v>20002.28</v>
      </c>
      <c r="E20" s="22">
        <v>2.11</v>
      </c>
      <c r="F20" s="22">
        <f t="shared" ref="F20:F28" si="2">D20+E20</f>
        <v>20004.39</v>
      </c>
      <c r="G20" s="71" t="s">
        <v>10</v>
      </c>
      <c r="H20" s="23" t="s">
        <v>24</v>
      </c>
      <c r="I20" s="12">
        <v>20000</v>
      </c>
      <c r="J20" s="52">
        <f>E20/D20</f>
        <v>1.0548797437092172E-4</v>
      </c>
      <c r="K20" s="335">
        <f>SUM(E20:E28)/D29</f>
        <v>1.2161830411628077E-4</v>
      </c>
      <c r="L20" s="335">
        <f>K20*365</f>
        <v>4.4390681002442478E-2</v>
      </c>
    </row>
    <row r="21" spans="1:12">
      <c r="A21" s="322"/>
      <c r="B21" s="4" t="s">
        <v>52</v>
      </c>
      <c r="C21" s="36" t="s">
        <v>4</v>
      </c>
      <c r="D21" s="3">
        <v>5005.79</v>
      </c>
      <c r="E21" s="3">
        <v>0.56999999999999995</v>
      </c>
      <c r="F21" s="3">
        <f t="shared" si="2"/>
        <v>5006.3599999999997</v>
      </c>
      <c r="G21" s="69" t="s">
        <v>10</v>
      </c>
      <c r="H21" s="18" t="s">
        <v>22</v>
      </c>
      <c r="I21" s="12">
        <v>5000</v>
      </c>
      <c r="J21" s="52">
        <f t="shared" ref="J21:J28" si="3">E21/D21</f>
        <v>1.138681406930774E-4</v>
      </c>
      <c r="K21" s="333"/>
      <c r="L21" s="333"/>
    </row>
    <row r="22" spans="1:12" ht="28.5">
      <c r="A22" s="322"/>
      <c r="B22" s="17" t="s">
        <v>51</v>
      </c>
      <c r="C22" s="40" t="s">
        <v>20</v>
      </c>
      <c r="D22" s="3">
        <v>1483.77</v>
      </c>
      <c r="E22" s="3">
        <v>0</v>
      </c>
      <c r="F22" s="3">
        <f t="shared" si="2"/>
        <v>1483.77</v>
      </c>
      <c r="G22" s="69" t="s">
        <v>22</v>
      </c>
      <c r="H22" s="18" t="s">
        <v>22</v>
      </c>
      <c r="I22" s="12">
        <v>1500</v>
      </c>
      <c r="J22" s="52">
        <f t="shared" si="3"/>
        <v>0</v>
      </c>
      <c r="K22" s="333"/>
      <c r="L22" s="333"/>
    </row>
    <row r="23" spans="1:12" ht="15.75">
      <c r="A23" s="322"/>
      <c r="B23" s="34" t="s">
        <v>43</v>
      </c>
      <c r="C23" s="45" t="s">
        <v>25</v>
      </c>
      <c r="D23" s="3">
        <v>2135.19</v>
      </c>
      <c r="E23" s="3">
        <v>0</v>
      </c>
      <c r="F23" s="3">
        <f t="shared" si="2"/>
        <v>2135.19</v>
      </c>
      <c r="G23" s="69" t="s">
        <v>10</v>
      </c>
      <c r="H23" s="18" t="s">
        <v>22</v>
      </c>
      <c r="I23" s="12">
        <v>2130</v>
      </c>
      <c r="J23" s="52">
        <f t="shared" si="3"/>
        <v>0</v>
      </c>
      <c r="K23" s="333"/>
      <c r="L23" s="333"/>
    </row>
    <row r="24" spans="1:12">
      <c r="A24" s="322"/>
      <c r="B24" s="4" t="s">
        <v>43</v>
      </c>
      <c r="C24" s="36" t="s">
        <v>5</v>
      </c>
      <c r="D24" s="3">
        <v>1003.41</v>
      </c>
      <c r="E24" s="3">
        <v>0.14000000000000001</v>
      </c>
      <c r="F24" s="3">
        <f t="shared" si="2"/>
        <v>1003.55</v>
      </c>
      <c r="G24" s="70" t="s">
        <v>21</v>
      </c>
      <c r="H24" s="15">
        <v>1004.34</v>
      </c>
      <c r="I24" s="12">
        <v>1000</v>
      </c>
      <c r="J24" s="52">
        <f t="shared" si="3"/>
        <v>1.3952422240161053E-4</v>
      </c>
      <c r="K24" s="333"/>
      <c r="L24" s="333"/>
    </row>
    <row r="25" spans="1:12" ht="25.5">
      <c r="A25" s="322"/>
      <c r="B25" s="31" t="s">
        <v>45</v>
      </c>
      <c r="C25" s="48" t="s">
        <v>8</v>
      </c>
      <c r="D25" s="5">
        <v>1000.21</v>
      </c>
      <c r="E25" s="5">
        <v>0.21</v>
      </c>
      <c r="F25" s="5">
        <f t="shared" si="2"/>
        <v>1000.4200000000001</v>
      </c>
      <c r="G25" s="72" t="s">
        <v>15</v>
      </c>
      <c r="H25" s="16">
        <v>1003.79</v>
      </c>
      <c r="I25" s="12">
        <v>1000</v>
      </c>
      <c r="J25" s="52">
        <f t="shared" si="3"/>
        <v>2.0995590925905559E-4</v>
      </c>
      <c r="K25" s="333"/>
      <c r="L25" s="333"/>
    </row>
    <row r="26" spans="1:12" ht="15.75">
      <c r="A26" s="322"/>
      <c r="B26" s="31" t="s">
        <v>44</v>
      </c>
      <c r="C26" s="41" t="s">
        <v>12</v>
      </c>
      <c r="D26" s="5">
        <v>1001.096</v>
      </c>
      <c r="E26" s="5">
        <v>0.54800000000000004</v>
      </c>
      <c r="F26" s="5">
        <f t="shared" si="2"/>
        <v>1001.644</v>
      </c>
      <c r="G26" s="72" t="s">
        <v>16</v>
      </c>
      <c r="H26" s="16">
        <v>1002.74</v>
      </c>
      <c r="I26" s="12">
        <v>1000</v>
      </c>
      <c r="J26" s="52">
        <f t="shared" si="3"/>
        <v>5.4740004954569792E-4</v>
      </c>
      <c r="K26" s="333"/>
      <c r="L26" s="333"/>
    </row>
    <row r="27" spans="1:12" ht="15.75">
      <c r="A27" s="322"/>
      <c r="B27" s="32" t="s">
        <v>46</v>
      </c>
      <c r="C27" s="42" t="s">
        <v>13</v>
      </c>
      <c r="D27" s="6">
        <v>1000.0626</v>
      </c>
      <c r="E27" s="6">
        <v>0.1704</v>
      </c>
      <c r="F27" s="6">
        <f t="shared" si="2"/>
        <v>1000.2329999999999</v>
      </c>
      <c r="G27" s="73" t="s">
        <v>9</v>
      </c>
      <c r="H27" s="19" t="s">
        <v>24</v>
      </c>
      <c r="I27" s="12">
        <v>1000</v>
      </c>
      <c r="J27" s="52">
        <f t="shared" si="3"/>
        <v>1.703893336277149E-4</v>
      </c>
      <c r="K27" s="333"/>
      <c r="L27" s="333"/>
    </row>
    <row r="28" spans="1:12" ht="26.25" thickBot="1">
      <c r="A28" s="323"/>
      <c r="B28" s="33" t="s">
        <v>50</v>
      </c>
      <c r="C28" s="43" t="s">
        <v>47</v>
      </c>
      <c r="D28" s="14">
        <v>1900</v>
      </c>
      <c r="E28" s="28">
        <v>0.45129999999999998</v>
      </c>
      <c r="F28" s="28">
        <f t="shared" si="2"/>
        <v>1900.4512999999999</v>
      </c>
      <c r="G28" s="74" t="s">
        <v>38</v>
      </c>
      <c r="H28" s="28">
        <v>1913.54</v>
      </c>
      <c r="I28" s="12">
        <v>1900</v>
      </c>
      <c r="J28" s="52">
        <f t="shared" si="3"/>
        <v>2.3752631578947367E-4</v>
      </c>
      <c r="K28" s="339"/>
      <c r="L28" s="339"/>
    </row>
    <row r="29" spans="1:12" ht="24" thickBot="1">
      <c r="A29" s="29" t="s">
        <v>40</v>
      </c>
      <c r="B29" s="11"/>
      <c r="C29" s="37" t="s">
        <v>33</v>
      </c>
      <c r="D29" s="11">
        <f>SUM(D20:D28)</f>
        <v>34531.808600000004</v>
      </c>
      <c r="E29" s="11">
        <f>SUM(E20:E28)</f>
        <v>4.1997</v>
      </c>
      <c r="F29" s="11">
        <f>SUM(F20:F28)</f>
        <v>34536.008300000001</v>
      </c>
      <c r="G29" s="53" t="s">
        <v>57</v>
      </c>
      <c r="H29" s="54">
        <f>J29*10000</f>
        <v>1.2161830411628076</v>
      </c>
      <c r="I29" s="13">
        <f>SUM(I20:I28)</f>
        <v>34530</v>
      </c>
      <c r="J29" s="49">
        <f>E29/D29</f>
        <v>1.2161830411628077E-4</v>
      </c>
      <c r="K29" s="7" t="s">
        <v>56</v>
      </c>
      <c r="L29" s="59">
        <f>L20*10000</f>
        <v>443.90681002442477</v>
      </c>
    </row>
    <row r="30" spans="1:12" ht="15" thickTop="1"/>
    <row r="31" spans="1:12" ht="16.5" thickBot="1">
      <c r="A31" s="10" t="s">
        <v>0</v>
      </c>
      <c r="B31" s="20" t="s">
        <v>42</v>
      </c>
      <c r="C31" s="35" t="s">
        <v>1</v>
      </c>
      <c r="D31" s="10" t="s">
        <v>17</v>
      </c>
      <c r="E31" s="10" t="s">
        <v>11</v>
      </c>
      <c r="F31" s="10" t="s">
        <v>18</v>
      </c>
      <c r="G31" s="10" t="s">
        <v>14</v>
      </c>
      <c r="H31" s="10" t="s">
        <v>19</v>
      </c>
      <c r="I31" s="10" t="s">
        <v>92</v>
      </c>
      <c r="J31" s="20" t="s">
        <v>48</v>
      </c>
      <c r="K31" s="10" t="s">
        <v>49</v>
      </c>
      <c r="L31" s="20" t="s">
        <v>30</v>
      </c>
    </row>
    <row r="32" spans="1:12" ht="14.25" customHeight="1">
      <c r="A32" s="321" t="s">
        <v>55</v>
      </c>
      <c r="B32" s="9" t="s">
        <v>67</v>
      </c>
      <c r="C32" s="44" t="s">
        <v>3</v>
      </c>
      <c r="D32" s="22">
        <v>11404.39</v>
      </c>
      <c r="E32" s="22">
        <v>2.11</v>
      </c>
      <c r="F32" s="22">
        <f t="shared" ref="F32:F40" si="4">D32+E32</f>
        <v>11406.5</v>
      </c>
      <c r="G32" s="71" t="s">
        <v>10</v>
      </c>
      <c r="H32" s="23" t="s">
        <v>10</v>
      </c>
      <c r="I32" s="12">
        <v>11400</v>
      </c>
      <c r="J32" s="52">
        <f>E32/D32</f>
        <v>1.850164717271156E-4</v>
      </c>
      <c r="K32" s="332">
        <f>E43/D43</f>
        <v>1.702483954985614E-4</v>
      </c>
      <c r="L32" s="335">
        <f>K32*365</f>
        <v>6.2140664356974913E-2</v>
      </c>
    </row>
    <row r="33" spans="1:12" ht="14.25" customHeight="1">
      <c r="A33" s="322"/>
      <c r="B33" s="4" t="s">
        <v>59</v>
      </c>
      <c r="C33" s="36" t="s">
        <v>4</v>
      </c>
      <c r="D33" s="3">
        <v>5006.3599999999997</v>
      </c>
      <c r="E33" s="3">
        <v>0.56999999999999995</v>
      </c>
      <c r="F33" s="3">
        <f t="shared" si="4"/>
        <v>5006.9299999999994</v>
      </c>
      <c r="G33" s="69" t="s">
        <v>10</v>
      </c>
      <c r="H33" s="18" t="s">
        <v>10</v>
      </c>
      <c r="I33" s="12">
        <v>5000</v>
      </c>
      <c r="J33" s="52">
        <f t="shared" ref="J33:J40" si="5">E33/D33</f>
        <v>1.1385517621585343E-4</v>
      </c>
      <c r="K33" s="333"/>
      <c r="L33" s="333"/>
    </row>
    <row r="34" spans="1:12" ht="28.5">
      <c r="A34" s="322"/>
      <c r="B34" s="17" t="s">
        <v>60</v>
      </c>
      <c r="C34" s="40" t="s">
        <v>61</v>
      </c>
      <c r="D34" s="3">
        <v>1483.77</v>
      </c>
      <c r="E34" s="3">
        <v>0</v>
      </c>
      <c r="F34" s="3">
        <f t="shared" si="4"/>
        <v>1483.77</v>
      </c>
      <c r="G34" s="69" t="s">
        <v>10</v>
      </c>
      <c r="H34" s="18" t="s">
        <v>10</v>
      </c>
      <c r="I34" s="12">
        <v>1500</v>
      </c>
      <c r="J34" s="52">
        <f t="shared" si="5"/>
        <v>0</v>
      </c>
      <c r="K34" s="333"/>
      <c r="L34" s="333"/>
    </row>
    <row r="35" spans="1:12" ht="25.5">
      <c r="A35" s="322"/>
      <c r="B35" s="34" t="s">
        <v>43</v>
      </c>
      <c r="C35" s="45" t="s">
        <v>62</v>
      </c>
      <c r="D35" s="3">
        <v>2135.19</v>
      </c>
      <c r="E35" s="3">
        <v>0</v>
      </c>
      <c r="F35" s="3">
        <f t="shared" si="4"/>
        <v>2135.19</v>
      </c>
      <c r="G35" s="69" t="s">
        <v>10</v>
      </c>
      <c r="H35" s="18" t="s">
        <v>10</v>
      </c>
      <c r="I35" s="12">
        <v>2130</v>
      </c>
      <c r="J35" s="52">
        <f t="shared" si="5"/>
        <v>0</v>
      </c>
      <c r="K35" s="333"/>
      <c r="L35" s="333"/>
    </row>
    <row r="36" spans="1:12" ht="14.25" customHeight="1">
      <c r="A36" s="322"/>
      <c r="B36" s="4" t="s">
        <v>43</v>
      </c>
      <c r="C36" s="36" t="s">
        <v>5</v>
      </c>
      <c r="D36" s="3">
        <v>1003.55</v>
      </c>
      <c r="E36" s="3">
        <v>0.14000000000000001</v>
      </c>
      <c r="F36" s="3">
        <f t="shared" si="4"/>
        <v>1003.6899999999999</v>
      </c>
      <c r="G36" s="70" t="s">
        <v>21</v>
      </c>
      <c r="H36" s="15">
        <v>1004.34</v>
      </c>
      <c r="I36" s="12">
        <v>1000</v>
      </c>
      <c r="J36" s="52">
        <f t="shared" si="5"/>
        <v>1.3950475810871408E-4</v>
      </c>
      <c r="K36" s="333"/>
      <c r="L36" s="333"/>
    </row>
    <row r="37" spans="1:12" ht="25.5">
      <c r="A37" s="322"/>
      <c r="B37" s="327" t="s">
        <v>68</v>
      </c>
      <c r="C37" s="48" t="s">
        <v>8</v>
      </c>
      <c r="D37" s="5">
        <v>1000.4200000000001</v>
      </c>
      <c r="E37" s="5">
        <v>0.21</v>
      </c>
      <c r="F37" s="5">
        <f t="shared" si="4"/>
        <v>1000.6300000000001</v>
      </c>
      <c r="G37" s="72" t="s">
        <v>15</v>
      </c>
      <c r="H37" s="16">
        <v>1003.79</v>
      </c>
      <c r="I37" s="12">
        <v>1000</v>
      </c>
      <c r="J37" s="52">
        <f t="shared" si="5"/>
        <v>2.0991183702844803E-4</v>
      </c>
      <c r="K37" s="333"/>
      <c r="L37" s="333"/>
    </row>
    <row r="38" spans="1:12" ht="15.75" customHeight="1">
      <c r="A38" s="322"/>
      <c r="B38" s="328"/>
      <c r="C38" s="41" t="s">
        <v>12</v>
      </c>
      <c r="D38" s="5">
        <v>1001.644</v>
      </c>
      <c r="E38" s="5">
        <v>0.54800000000000004</v>
      </c>
      <c r="F38" s="5">
        <f t="shared" si="4"/>
        <v>1002.192</v>
      </c>
      <c r="G38" s="72" t="s">
        <v>16</v>
      </c>
      <c r="H38" s="16">
        <v>1002.74</v>
      </c>
      <c r="I38" s="12">
        <v>1000</v>
      </c>
      <c r="J38" s="52">
        <f t="shared" si="5"/>
        <v>5.4710056666839723E-4</v>
      </c>
      <c r="K38" s="333"/>
      <c r="L38" s="333"/>
    </row>
    <row r="39" spans="1:12" ht="15.75" customHeight="1">
      <c r="A39" s="322"/>
      <c r="B39" s="329"/>
      <c r="C39" s="42" t="s">
        <v>13</v>
      </c>
      <c r="D39" s="6">
        <v>1000.2329999999999</v>
      </c>
      <c r="E39" s="6">
        <v>0.1696</v>
      </c>
      <c r="F39" s="6">
        <f t="shared" si="4"/>
        <v>1000.4025999999999</v>
      </c>
      <c r="G39" s="73" t="s">
        <v>9</v>
      </c>
      <c r="H39" s="19" t="s">
        <v>10</v>
      </c>
      <c r="I39" s="12">
        <v>1000</v>
      </c>
      <c r="J39" s="52">
        <f t="shared" si="5"/>
        <v>1.6956049240526958E-4</v>
      </c>
      <c r="K39" s="333"/>
      <c r="L39" s="333"/>
    </row>
    <row r="40" spans="1:12" ht="28.5">
      <c r="A40" s="322"/>
      <c r="B40" s="330" t="s">
        <v>68</v>
      </c>
      <c r="C40" s="43" t="s">
        <v>63</v>
      </c>
      <c r="D40" s="14">
        <v>1900.4512999999999</v>
      </c>
      <c r="E40" s="28">
        <v>0.45129999999999998</v>
      </c>
      <c r="F40" s="28">
        <f t="shared" si="4"/>
        <v>1900.9025999999999</v>
      </c>
      <c r="G40" s="74" t="s">
        <v>38</v>
      </c>
      <c r="H40" s="28">
        <v>1913.54</v>
      </c>
      <c r="I40" s="12">
        <v>1900</v>
      </c>
      <c r="J40" s="52">
        <f t="shared" si="5"/>
        <v>2.3746991043653684E-4</v>
      </c>
      <c r="K40" s="333"/>
      <c r="L40" s="333"/>
    </row>
    <row r="41" spans="1:12" ht="28.5">
      <c r="A41" s="322"/>
      <c r="B41" s="331"/>
      <c r="C41" s="43" t="s">
        <v>64</v>
      </c>
      <c r="D41" s="14">
        <v>1100</v>
      </c>
      <c r="E41" s="28"/>
      <c r="F41" s="28">
        <v>1100</v>
      </c>
      <c r="G41" s="74"/>
      <c r="H41" s="28"/>
      <c r="I41" s="12">
        <v>1100</v>
      </c>
      <c r="J41" s="52">
        <f t="shared" ref="J41" si="6">E41/D41</f>
        <v>0</v>
      </c>
      <c r="K41" s="333"/>
      <c r="L41" s="333"/>
    </row>
    <row r="42" spans="1:12" ht="29.25" thickBot="1">
      <c r="A42" s="323"/>
      <c r="B42" s="55" t="s">
        <v>69</v>
      </c>
      <c r="C42" s="56" t="s">
        <v>65</v>
      </c>
      <c r="D42" s="57">
        <v>7500</v>
      </c>
      <c r="E42" s="58">
        <v>1.6808000000000001</v>
      </c>
      <c r="F42" s="58">
        <f t="shared" ref="F42" si="7">D42+E42</f>
        <v>7501.6808000000001</v>
      </c>
      <c r="G42" s="75" t="s">
        <v>66</v>
      </c>
      <c r="H42" s="58">
        <v>7601.92</v>
      </c>
      <c r="I42" s="12">
        <v>7500</v>
      </c>
      <c r="J42" s="52">
        <f t="shared" ref="J42" si="8">E42/D42</f>
        <v>2.2410666666666668E-4</v>
      </c>
      <c r="K42" s="334"/>
      <c r="L42" s="334"/>
    </row>
    <row r="43" spans="1:12" ht="24" thickBot="1">
      <c r="A43" s="29" t="s">
        <v>54</v>
      </c>
      <c r="B43" s="11"/>
      <c r="C43" s="37" t="s">
        <v>33</v>
      </c>
      <c r="D43" s="11">
        <f>SUM(D32:D42)</f>
        <v>34536.008300000001</v>
      </c>
      <c r="E43" s="11">
        <f>SUM(E32:E42)</f>
        <v>5.8796999999999997</v>
      </c>
      <c r="F43" s="11">
        <f>SUM(F32:F42)</f>
        <v>34541.887999999999</v>
      </c>
      <c r="G43" s="53" t="s">
        <v>57</v>
      </c>
      <c r="H43" s="54">
        <f>J43*10000</f>
        <v>1.7024839549856141</v>
      </c>
      <c r="I43" s="13">
        <f>SUM(I32:I42)</f>
        <v>34530</v>
      </c>
      <c r="J43" s="49">
        <f>E43/D43</f>
        <v>1.702483954985614E-4</v>
      </c>
      <c r="K43" s="7" t="s">
        <v>56</v>
      </c>
      <c r="L43" s="59">
        <f>L32*10000</f>
        <v>621.40664356974912</v>
      </c>
    </row>
    <row r="44" spans="1:12" ht="15" thickTop="1"/>
    <row r="45" spans="1:12" ht="16.5" thickBot="1">
      <c r="A45" s="10" t="s">
        <v>0</v>
      </c>
      <c r="B45" s="20" t="s">
        <v>42</v>
      </c>
      <c r="C45" s="35" t="s">
        <v>1</v>
      </c>
      <c r="D45" s="10" t="s">
        <v>17</v>
      </c>
      <c r="E45" s="10" t="s">
        <v>11</v>
      </c>
      <c r="F45" s="10" t="s">
        <v>18</v>
      </c>
      <c r="G45" s="10" t="s">
        <v>14</v>
      </c>
      <c r="H45" s="10" t="s">
        <v>19</v>
      </c>
      <c r="I45" s="10" t="s">
        <v>92</v>
      </c>
      <c r="J45" s="20" t="s">
        <v>48</v>
      </c>
      <c r="K45" s="10" t="s">
        <v>49</v>
      </c>
      <c r="L45" s="20" t="s">
        <v>30</v>
      </c>
    </row>
    <row r="46" spans="1:12" ht="28.5">
      <c r="A46" s="321" t="s">
        <v>70</v>
      </c>
      <c r="B46" s="17" t="s">
        <v>60</v>
      </c>
      <c r="C46" s="40" t="s">
        <v>61</v>
      </c>
      <c r="D46" s="3">
        <v>1483.77</v>
      </c>
      <c r="E46" s="3">
        <v>9.1999999999999993</v>
      </c>
      <c r="F46" s="3">
        <f>D46+E46</f>
        <v>1492.97</v>
      </c>
      <c r="G46" s="69" t="s">
        <v>10</v>
      </c>
      <c r="H46" s="18" t="s">
        <v>10</v>
      </c>
      <c r="I46" s="12">
        <v>1500</v>
      </c>
      <c r="J46" s="52">
        <f>E46/D46</f>
        <v>6.2004218982726431E-3</v>
      </c>
      <c r="K46" s="332">
        <f>E57/D57</f>
        <v>4.0195911533449105E-4</v>
      </c>
      <c r="L46" s="335">
        <f>K46*365</f>
        <v>0.14671507709708922</v>
      </c>
    </row>
    <row r="47" spans="1:12" ht="14.25" customHeight="1">
      <c r="A47" s="322"/>
      <c r="B47" s="4" t="s">
        <v>43</v>
      </c>
      <c r="C47" s="36" t="s">
        <v>4</v>
      </c>
      <c r="D47" s="3">
        <v>9506.93</v>
      </c>
      <c r="E47" s="3">
        <v>0.56999999999999995</v>
      </c>
      <c r="F47" s="3">
        <f>D47+E47</f>
        <v>9507.5</v>
      </c>
      <c r="G47" s="69" t="s">
        <v>10</v>
      </c>
      <c r="H47" s="18" t="s">
        <v>10</v>
      </c>
      <c r="I47" s="12">
        <v>9500</v>
      </c>
      <c r="J47" s="52">
        <f>E47/D47</f>
        <v>5.9956263483585122E-5</v>
      </c>
      <c r="K47" s="333"/>
      <c r="L47" s="333"/>
    </row>
    <row r="48" spans="1:12" ht="25.5">
      <c r="A48" s="322"/>
      <c r="B48" s="34" t="s">
        <v>43</v>
      </c>
      <c r="C48" s="45" t="s">
        <v>62</v>
      </c>
      <c r="D48" s="3">
        <v>2135.19</v>
      </c>
      <c r="E48" s="3">
        <v>0.78</v>
      </c>
      <c r="F48" s="3">
        <f>D48+E48</f>
        <v>2135.9700000000003</v>
      </c>
      <c r="G48" s="69" t="s">
        <v>10</v>
      </c>
      <c r="H48" s="18" t="s">
        <v>10</v>
      </c>
      <c r="I48" s="12">
        <v>2130</v>
      </c>
      <c r="J48" s="52">
        <f>E48/D48</f>
        <v>3.653070686917792E-4</v>
      </c>
      <c r="K48" s="333"/>
      <c r="L48" s="333"/>
    </row>
    <row r="49" spans="1:13">
      <c r="A49" s="322"/>
      <c r="B49" s="4" t="s">
        <v>43</v>
      </c>
      <c r="C49" s="36" t="s">
        <v>5</v>
      </c>
      <c r="D49" s="3">
        <v>1003.6899999999999</v>
      </c>
      <c r="E49" s="3">
        <v>0</v>
      </c>
      <c r="F49" s="3">
        <f>D49+E49</f>
        <v>1003.6899999999999</v>
      </c>
      <c r="G49" s="70" t="s">
        <v>21</v>
      </c>
      <c r="H49" s="15">
        <v>1004.34</v>
      </c>
      <c r="I49" s="12">
        <v>1000</v>
      </c>
      <c r="J49" s="52">
        <f>E49/D49</f>
        <v>0</v>
      </c>
      <c r="K49" s="333"/>
      <c r="L49" s="333"/>
    </row>
    <row r="50" spans="1:13" ht="14.25" customHeight="1">
      <c r="A50" s="322"/>
      <c r="B50" s="9" t="s">
        <v>43</v>
      </c>
      <c r="C50" s="44" t="s">
        <v>3</v>
      </c>
      <c r="D50" s="22">
        <v>10006.5</v>
      </c>
      <c r="E50" s="22">
        <v>1.21</v>
      </c>
      <c r="F50" s="22">
        <f t="shared" ref="F50:F55" si="9">D50+E50</f>
        <v>10007.709999999999</v>
      </c>
      <c r="G50" s="71" t="s">
        <v>10</v>
      </c>
      <c r="H50" s="23" t="s">
        <v>10</v>
      </c>
      <c r="I50" s="12">
        <v>10000</v>
      </c>
      <c r="J50" s="52">
        <f>E50/D50</f>
        <v>1.2092140108929195E-4</v>
      </c>
      <c r="K50" s="333"/>
      <c r="L50" s="333"/>
    </row>
    <row r="51" spans="1:13" ht="25.5">
      <c r="A51" s="322"/>
      <c r="B51" s="327" t="s">
        <v>68</v>
      </c>
      <c r="C51" s="48" t="s">
        <v>8</v>
      </c>
      <c r="D51" s="5">
        <v>1000.6300000000001</v>
      </c>
      <c r="E51" s="5">
        <v>0.21</v>
      </c>
      <c r="F51" s="5">
        <f t="shared" si="9"/>
        <v>1000.8400000000001</v>
      </c>
      <c r="G51" s="72" t="s">
        <v>15</v>
      </c>
      <c r="H51" s="16">
        <v>1003.79</v>
      </c>
      <c r="I51" s="12">
        <v>1000</v>
      </c>
      <c r="J51" s="52">
        <f t="shared" ref="J51:J56" si="10">E51/D51</f>
        <v>2.0986778329652316E-4</v>
      </c>
      <c r="K51" s="333"/>
      <c r="L51" s="333"/>
    </row>
    <row r="52" spans="1:13" ht="15.75" customHeight="1">
      <c r="A52" s="322"/>
      <c r="B52" s="328"/>
      <c r="C52" s="41" t="s">
        <v>12</v>
      </c>
      <c r="D52" s="5">
        <v>1002.192</v>
      </c>
      <c r="E52" s="5">
        <v>0.54800000000000004</v>
      </c>
      <c r="F52" s="5">
        <f t="shared" si="9"/>
        <v>1002.74</v>
      </c>
      <c r="G52" s="72" t="s">
        <v>16</v>
      </c>
      <c r="H52" s="16">
        <v>1002.74</v>
      </c>
      <c r="I52" s="12">
        <v>1000</v>
      </c>
      <c r="J52" s="52">
        <f t="shared" si="10"/>
        <v>5.4680141130641641E-4</v>
      </c>
      <c r="K52" s="333"/>
      <c r="L52" s="333"/>
    </row>
    <row r="53" spans="1:13" ht="15.75" customHeight="1">
      <c r="A53" s="322"/>
      <c r="B53" s="329"/>
      <c r="C53" s="42" t="s">
        <v>13</v>
      </c>
      <c r="D53" s="6">
        <v>1000.4025999999999</v>
      </c>
      <c r="E53" s="6">
        <v>0.16769999999999999</v>
      </c>
      <c r="F53" s="6">
        <f t="shared" si="9"/>
        <v>1000.5702999999999</v>
      </c>
      <c r="G53" s="73" t="s">
        <v>9</v>
      </c>
      <c r="H53" s="19" t="s">
        <v>10</v>
      </c>
      <c r="I53" s="12">
        <v>1000</v>
      </c>
      <c r="J53" s="52">
        <f t="shared" si="10"/>
        <v>1.6763251115101062E-4</v>
      </c>
      <c r="K53" s="333"/>
      <c r="L53" s="333"/>
    </row>
    <row r="54" spans="1:13" ht="28.5">
      <c r="A54" s="322"/>
      <c r="B54" s="330" t="s">
        <v>68</v>
      </c>
      <c r="C54" s="43" t="s">
        <v>63</v>
      </c>
      <c r="D54" s="14">
        <v>1900.9025999999999</v>
      </c>
      <c r="E54" s="28">
        <v>0.45129999999999998</v>
      </c>
      <c r="F54" s="28">
        <f t="shared" si="9"/>
        <v>1901.3538999999998</v>
      </c>
      <c r="G54" s="74" t="s">
        <v>38</v>
      </c>
      <c r="H54" s="28">
        <v>1913.54</v>
      </c>
      <c r="I54" s="12">
        <v>1900</v>
      </c>
      <c r="J54" s="52">
        <f t="shared" si="10"/>
        <v>2.374135318663881E-4</v>
      </c>
      <c r="K54" s="333"/>
      <c r="L54" s="333"/>
    </row>
    <row r="55" spans="1:13" ht="28.5">
      <c r="A55" s="322"/>
      <c r="B55" s="331"/>
      <c r="C55" s="43" t="s">
        <v>64</v>
      </c>
      <c r="D55" s="14">
        <v>1100</v>
      </c>
      <c r="E55" s="28">
        <v>0.31269999999999998</v>
      </c>
      <c r="F55" s="28">
        <f t="shared" si="9"/>
        <v>1100.3126999999999</v>
      </c>
      <c r="G55" s="74" t="s">
        <v>71</v>
      </c>
      <c r="H55" s="28">
        <v>1128.46</v>
      </c>
      <c r="I55" s="12">
        <v>1100</v>
      </c>
      <c r="J55" s="52">
        <f t="shared" si="10"/>
        <v>2.8427272727272725E-4</v>
      </c>
      <c r="K55" s="333"/>
      <c r="L55" s="333"/>
    </row>
    <row r="56" spans="1:13" ht="29.25" thickBot="1">
      <c r="A56" s="323"/>
      <c r="B56" s="55" t="s">
        <v>69</v>
      </c>
      <c r="C56" s="56" t="s">
        <v>65</v>
      </c>
      <c r="D56" s="57">
        <v>7501.6808000000001</v>
      </c>
      <c r="E56" s="58">
        <v>1.6808000000000001</v>
      </c>
      <c r="F56" s="58">
        <f t="shared" ref="F56" si="11">D56+E56</f>
        <v>7503.3616000000002</v>
      </c>
      <c r="G56" s="75" t="s">
        <v>66</v>
      </c>
      <c r="H56" s="58">
        <v>7601.92</v>
      </c>
      <c r="I56" s="12">
        <v>7500</v>
      </c>
      <c r="J56" s="52">
        <f t="shared" si="10"/>
        <v>2.2405645412158833E-4</v>
      </c>
      <c r="K56" s="334"/>
      <c r="L56" s="334"/>
    </row>
    <row r="57" spans="1:13" ht="24" thickBot="1">
      <c r="A57" s="29" t="s">
        <v>72</v>
      </c>
      <c r="B57" s="60" t="s">
        <v>73</v>
      </c>
      <c r="C57" s="37" t="s">
        <v>75</v>
      </c>
      <c r="D57" s="11">
        <f>SUM(D46:D56)</f>
        <v>37641.888000000006</v>
      </c>
      <c r="E57" s="11">
        <f>SUM(E46:E56)</f>
        <v>15.130499999999998</v>
      </c>
      <c r="F57" s="11">
        <f>SUM(F46:F56)</f>
        <v>37657.018499999991</v>
      </c>
      <c r="G57" s="53" t="s">
        <v>57</v>
      </c>
      <c r="H57" s="54">
        <f>J57*10000</f>
        <v>4.0195911533449102</v>
      </c>
      <c r="I57" s="13">
        <f>SUM(I46:I56)</f>
        <v>37630</v>
      </c>
      <c r="J57" s="49">
        <f>E57/D57</f>
        <v>4.0195911533449105E-4</v>
      </c>
      <c r="K57" s="7" t="s">
        <v>56</v>
      </c>
      <c r="L57" s="54">
        <f>L46*10000</f>
        <v>1467.1507709708922</v>
      </c>
    </row>
    <row r="58" spans="1:13" ht="15" thickTop="1"/>
    <row r="59" spans="1:13" ht="16.5" thickBot="1">
      <c r="A59" s="10" t="s">
        <v>0</v>
      </c>
      <c r="B59" s="20" t="s">
        <v>42</v>
      </c>
      <c r="C59" s="35" t="s">
        <v>1</v>
      </c>
      <c r="D59" s="10" t="s">
        <v>17</v>
      </c>
      <c r="E59" s="10" t="s">
        <v>11</v>
      </c>
      <c r="F59" s="10" t="s">
        <v>18</v>
      </c>
      <c r="G59" s="10" t="s">
        <v>14</v>
      </c>
      <c r="H59" s="10" t="s">
        <v>19</v>
      </c>
      <c r="I59" s="10" t="s">
        <v>74</v>
      </c>
      <c r="J59" s="20" t="s">
        <v>48</v>
      </c>
      <c r="K59" s="10" t="s">
        <v>49</v>
      </c>
      <c r="L59" s="20" t="s">
        <v>30</v>
      </c>
      <c r="M59" s="20" t="s">
        <v>82</v>
      </c>
    </row>
    <row r="60" spans="1:13">
      <c r="A60" s="321" t="s">
        <v>78</v>
      </c>
      <c r="B60" s="17" t="s">
        <v>60</v>
      </c>
      <c r="C60" s="67" t="s">
        <v>85</v>
      </c>
      <c r="D60" s="3">
        <v>1492.97</v>
      </c>
      <c r="E60" s="3">
        <v>-6.86</v>
      </c>
      <c r="F60" s="3">
        <f>D60+E60</f>
        <v>1486.1100000000001</v>
      </c>
      <c r="G60" s="69" t="s">
        <v>10</v>
      </c>
      <c r="H60" s="18" t="s">
        <v>10</v>
      </c>
      <c r="I60" s="12">
        <v>1500</v>
      </c>
      <c r="J60" s="62">
        <f>E60/D60</f>
        <v>-4.5948679477819379E-3</v>
      </c>
      <c r="K60" s="324">
        <f>E71/D71</f>
        <v>-5.8921049672166818E-5</v>
      </c>
      <c r="L60" s="324">
        <f>K60*365</f>
        <v>-2.1506183130340889E-2</v>
      </c>
      <c r="M60" s="84" t="s">
        <v>95</v>
      </c>
    </row>
    <row r="61" spans="1:13">
      <c r="A61" s="322"/>
      <c r="B61" s="4" t="s">
        <v>43</v>
      </c>
      <c r="C61" s="36" t="s">
        <v>4</v>
      </c>
      <c r="D61" s="3">
        <v>11167.5</v>
      </c>
      <c r="E61" s="3">
        <v>0.56999999999999995</v>
      </c>
      <c r="F61" s="3">
        <f>D61+E61</f>
        <v>11168.07</v>
      </c>
      <c r="G61" s="69" t="s">
        <v>10</v>
      </c>
      <c r="H61" s="18" t="s">
        <v>10</v>
      </c>
      <c r="I61" s="12">
        <v>11160</v>
      </c>
      <c r="J61" s="62">
        <f t="shared" ref="J61:J70" si="12">E61/D61</f>
        <v>5.1040967092008057E-5</v>
      </c>
      <c r="K61" s="325"/>
      <c r="L61" s="325"/>
      <c r="M61" s="84"/>
    </row>
    <row r="62" spans="1:13" ht="15.75">
      <c r="A62" s="322"/>
      <c r="B62" s="34" t="s">
        <v>43</v>
      </c>
      <c r="C62" s="45" t="s">
        <v>101</v>
      </c>
      <c r="D62" s="3">
        <v>2135.9700000000003</v>
      </c>
      <c r="E62" s="3">
        <v>0.26</v>
      </c>
      <c r="F62" s="3">
        <f>D62+E62</f>
        <v>2136.2300000000005</v>
      </c>
      <c r="G62" s="69" t="s">
        <v>10</v>
      </c>
      <c r="H62" s="18" t="s">
        <v>10</v>
      </c>
      <c r="I62" s="12">
        <v>2130</v>
      </c>
      <c r="J62" s="62">
        <f t="shared" si="12"/>
        <v>1.2172455605649892E-4</v>
      </c>
      <c r="K62" s="325"/>
      <c r="L62" s="325"/>
      <c r="M62" s="84" t="s">
        <v>95</v>
      </c>
    </row>
    <row r="63" spans="1:13">
      <c r="A63" s="322"/>
      <c r="B63" s="4" t="s">
        <v>43</v>
      </c>
      <c r="C63" s="36" t="s">
        <v>5</v>
      </c>
      <c r="D63" s="3">
        <v>1003.6899999999999</v>
      </c>
      <c r="E63" s="3">
        <v>0.14000000000000001</v>
      </c>
      <c r="F63" s="3">
        <f>D63+E63</f>
        <v>1003.8299999999999</v>
      </c>
      <c r="G63" s="70" t="s">
        <v>21</v>
      </c>
      <c r="H63" s="15">
        <v>1004.34</v>
      </c>
      <c r="I63" s="12">
        <v>1000</v>
      </c>
      <c r="J63" s="62">
        <f t="shared" si="12"/>
        <v>1.3948529924578308E-4</v>
      </c>
      <c r="K63" s="325"/>
      <c r="L63" s="325"/>
      <c r="M63" s="84"/>
    </row>
    <row r="64" spans="1:13">
      <c r="A64" s="322"/>
      <c r="B64" s="9" t="s">
        <v>43</v>
      </c>
      <c r="C64" s="44" t="s">
        <v>3</v>
      </c>
      <c r="D64" s="22">
        <v>10007.709999999999</v>
      </c>
      <c r="E64" s="22">
        <v>0.75</v>
      </c>
      <c r="F64" s="22">
        <f t="shared" ref="F64:F70" si="13">D64+E64</f>
        <v>10008.459999999999</v>
      </c>
      <c r="G64" s="71" t="s">
        <v>10</v>
      </c>
      <c r="H64" s="23" t="s">
        <v>10</v>
      </c>
      <c r="I64" s="12">
        <v>10000</v>
      </c>
      <c r="J64" s="62">
        <f t="shared" si="12"/>
        <v>7.4942219548727941E-5</v>
      </c>
      <c r="K64" s="325"/>
      <c r="L64" s="325"/>
      <c r="M64" s="84"/>
    </row>
    <row r="65" spans="1:13" ht="25.5">
      <c r="A65" s="322"/>
      <c r="B65" s="327" t="s">
        <v>68</v>
      </c>
      <c r="C65" s="48" t="s">
        <v>8</v>
      </c>
      <c r="D65" s="5">
        <v>1000.8400000000001</v>
      </c>
      <c r="E65" s="5">
        <v>0.21</v>
      </c>
      <c r="F65" s="5">
        <f t="shared" si="13"/>
        <v>1001.0500000000002</v>
      </c>
      <c r="G65" s="72" t="s">
        <v>15</v>
      </c>
      <c r="H65" s="16">
        <v>1003.79</v>
      </c>
      <c r="I65" s="12">
        <v>1000</v>
      </c>
      <c r="J65" s="62">
        <f t="shared" si="12"/>
        <v>2.098237480516366E-4</v>
      </c>
      <c r="K65" s="325"/>
      <c r="L65" s="325"/>
      <c r="M65" s="84"/>
    </row>
    <row r="66" spans="1:13">
      <c r="A66" s="322"/>
      <c r="B66" s="328"/>
      <c r="C66" s="41" t="s">
        <v>100</v>
      </c>
      <c r="D66" s="5">
        <v>1002.74</v>
      </c>
      <c r="E66" s="5">
        <v>0</v>
      </c>
      <c r="F66" s="5">
        <f t="shared" si="13"/>
        <v>1002.74</v>
      </c>
      <c r="G66" s="72" t="s">
        <v>76</v>
      </c>
      <c r="H66" s="16">
        <v>1002.74</v>
      </c>
      <c r="I66" s="12">
        <v>1000</v>
      </c>
      <c r="J66" s="62">
        <f t="shared" si="12"/>
        <v>0</v>
      </c>
      <c r="K66" s="325"/>
      <c r="L66" s="325"/>
      <c r="M66" s="84" t="s">
        <v>99</v>
      </c>
    </row>
    <row r="67" spans="1:13">
      <c r="A67" s="322"/>
      <c r="B67" s="329"/>
      <c r="C67" s="42" t="s">
        <v>13</v>
      </c>
      <c r="D67" s="6">
        <v>1000.5702999999999</v>
      </c>
      <c r="E67" s="6">
        <v>0.1686</v>
      </c>
      <c r="F67" s="6">
        <f t="shared" si="13"/>
        <v>1000.7388999999998</v>
      </c>
      <c r="G67" s="73" t="s">
        <v>9</v>
      </c>
      <c r="H67" s="19" t="s">
        <v>10</v>
      </c>
      <c r="I67" s="12">
        <v>1000</v>
      </c>
      <c r="J67" s="62">
        <f t="shared" si="12"/>
        <v>1.6850390222456136E-4</v>
      </c>
      <c r="K67" s="325"/>
      <c r="L67" s="325"/>
      <c r="M67" s="84"/>
    </row>
    <row r="68" spans="1:13" ht="28.5">
      <c r="A68" s="322"/>
      <c r="B68" s="330" t="s">
        <v>68</v>
      </c>
      <c r="C68" s="43" t="s">
        <v>63</v>
      </c>
      <c r="D68" s="14">
        <v>1901.3538999999998</v>
      </c>
      <c r="E68" s="28">
        <v>0.45129999999999998</v>
      </c>
      <c r="F68" s="28">
        <f t="shared" si="13"/>
        <v>1901.8051999999998</v>
      </c>
      <c r="G68" s="74" t="s">
        <v>38</v>
      </c>
      <c r="H68" s="28">
        <v>1913.54</v>
      </c>
      <c r="I68" s="12">
        <v>1900</v>
      </c>
      <c r="J68" s="62">
        <f t="shared" si="12"/>
        <v>2.3735718005995623E-4</v>
      </c>
      <c r="K68" s="325"/>
      <c r="L68" s="325"/>
      <c r="M68" s="84" t="s">
        <v>90</v>
      </c>
    </row>
    <row r="69" spans="1:13" ht="28.5">
      <c r="A69" s="322"/>
      <c r="B69" s="331"/>
      <c r="C69" s="43" t="s">
        <v>64</v>
      </c>
      <c r="D69" s="14">
        <v>1100.3126999999999</v>
      </c>
      <c r="E69" s="28">
        <v>0.31269999999999998</v>
      </c>
      <c r="F69" s="28">
        <f t="shared" si="13"/>
        <v>1100.6253999999999</v>
      </c>
      <c r="G69" s="74" t="s">
        <v>71</v>
      </c>
      <c r="H69" s="28">
        <v>1128.46</v>
      </c>
      <c r="I69" s="12">
        <v>1100</v>
      </c>
      <c r="J69" s="62">
        <f t="shared" si="12"/>
        <v>2.841919392550863E-4</v>
      </c>
      <c r="K69" s="325"/>
      <c r="L69" s="325"/>
      <c r="M69" s="84" t="s">
        <v>90</v>
      </c>
    </row>
    <row r="70" spans="1:13" ht="29.25" thickBot="1">
      <c r="A70" s="323"/>
      <c r="B70" s="55" t="s">
        <v>69</v>
      </c>
      <c r="C70" s="56" t="s">
        <v>65</v>
      </c>
      <c r="D70" s="57">
        <v>7503.3616000000002</v>
      </c>
      <c r="E70" s="58">
        <v>1.6808000000000001</v>
      </c>
      <c r="F70" s="58">
        <f t="shared" si="13"/>
        <v>7505.0424000000003</v>
      </c>
      <c r="G70" s="75" t="s">
        <v>66</v>
      </c>
      <c r="H70" s="58">
        <v>7601.92</v>
      </c>
      <c r="I70" s="12">
        <v>7500</v>
      </c>
      <c r="J70" s="62">
        <f t="shared" si="12"/>
        <v>2.2400626407235926E-4</v>
      </c>
      <c r="K70" s="326"/>
      <c r="L70" s="326"/>
      <c r="M70" s="84"/>
    </row>
    <row r="71" spans="1:13" ht="21" thickBot="1">
      <c r="A71" s="29" t="s">
        <v>79</v>
      </c>
      <c r="B71" s="60"/>
      <c r="C71" s="37" t="s">
        <v>75</v>
      </c>
      <c r="D71" s="11">
        <f>SUM(D60:D70)</f>
        <v>39317.018499999991</v>
      </c>
      <c r="E71" s="61">
        <f>SUM(E60:E70)</f>
        <v>-2.3166000000000011</v>
      </c>
      <c r="F71" s="11">
        <f>SUM(F60:F70)</f>
        <v>39314.7019</v>
      </c>
      <c r="G71" s="53" t="s">
        <v>57</v>
      </c>
      <c r="H71" s="66">
        <f>J71*10000</f>
        <v>-0.58921049672166814</v>
      </c>
      <c r="I71" s="63">
        <f>SUM(I60:I70)</f>
        <v>39290</v>
      </c>
      <c r="J71" s="65">
        <f>E71/D71</f>
        <v>-5.8921049672166818E-5</v>
      </c>
      <c r="K71" s="7" t="s">
        <v>56</v>
      </c>
      <c r="L71" s="64">
        <f>L60*10000</f>
        <v>-215.06183130340889</v>
      </c>
      <c r="M71" s="60" t="s">
        <v>77</v>
      </c>
    </row>
    <row r="72" spans="1:13" ht="15" thickTop="1"/>
    <row r="73" spans="1:13" ht="16.5" thickBot="1">
      <c r="A73" s="10" t="s">
        <v>0</v>
      </c>
      <c r="B73" s="20" t="s">
        <v>42</v>
      </c>
      <c r="C73" s="35" t="s">
        <v>1</v>
      </c>
      <c r="D73" s="10" t="s">
        <v>17</v>
      </c>
      <c r="E73" s="10" t="s">
        <v>11</v>
      </c>
      <c r="F73" s="10" t="s">
        <v>18</v>
      </c>
      <c r="G73" s="10" t="s">
        <v>14</v>
      </c>
      <c r="H73" s="10" t="s">
        <v>19</v>
      </c>
      <c r="I73" s="10" t="s">
        <v>74</v>
      </c>
      <c r="J73" s="20" t="s">
        <v>48</v>
      </c>
      <c r="K73" s="10" t="s">
        <v>49</v>
      </c>
      <c r="L73" s="20" t="s">
        <v>30</v>
      </c>
      <c r="M73" s="20" t="s">
        <v>82</v>
      </c>
    </row>
    <row r="74" spans="1:13">
      <c r="A74" s="321" t="s">
        <v>80</v>
      </c>
      <c r="B74" s="17" t="s">
        <v>60</v>
      </c>
      <c r="C74" s="67" t="s">
        <v>85</v>
      </c>
      <c r="D74" s="3">
        <v>1486.1100000000001</v>
      </c>
      <c r="E74" s="3">
        <v>27.04</v>
      </c>
      <c r="F74" s="3">
        <f>D74+E74</f>
        <v>1513.15</v>
      </c>
      <c r="G74" s="69" t="s">
        <v>10</v>
      </c>
      <c r="H74" s="18" t="s">
        <v>10</v>
      </c>
      <c r="I74" s="12">
        <v>1500</v>
      </c>
      <c r="J74" s="62">
        <f>E74/D74</f>
        <v>1.8195153790769188E-2</v>
      </c>
      <c r="K74" s="324">
        <f>E86/D86</f>
        <v>7.9671574188449191E-4</v>
      </c>
      <c r="L74" s="324">
        <f>K74*365</f>
        <v>0.29080124578783956</v>
      </c>
      <c r="M74" s="84" t="s">
        <v>95</v>
      </c>
    </row>
    <row r="75" spans="1:13" ht="14.25" customHeight="1">
      <c r="A75" s="322"/>
      <c r="B75" s="4" t="s">
        <v>43</v>
      </c>
      <c r="C75" s="36" t="s">
        <v>4</v>
      </c>
      <c r="D75" s="3">
        <v>11168.07</v>
      </c>
      <c r="E75" s="3">
        <v>0.56000000000000005</v>
      </c>
      <c r="F75" s="3">
        <f>D75+E75</f>
        <v>11168.63</v>
      </c>
      <c r="G75" s="69" t="s">
        <v>10</v>
      </c>
      <c r="H75" s="18" t="s">
        <v>10</v>
      </c>
      <c r="I75" s="12">
        <v>11160</v>
      </c>
      <c r="J75" s="62">
        <f t="shared" ref="J75:J85" si="14">E75/D75</f>
        <v>5.0142952184218051E-5</v>
      </c>
      <c r="K75" s="325"/>
      <c r="L75" s="325"/>
      <c r="M75" s="84"/>
    </row>
    <row r="76" spans="1:13" ht="15.75">
      <c r="A76" s="322"/>
      <c r="B76" s="34" t="s">
        <v>43</v>
      </c>
      <c r="C76" s="45" t="s">
        <v>84</v>
      </c>
      <c r="D76" s="3">
        <v>2136.2300000000005</v>
      </c>
      <c r="E76" s="3">
        <v>0.26</v>
      </c>
      <c r="F76" s="3">
        <f>D76+E76</f>
        <v>2136.4900000000007</v>
      </c>
      <c r="G76" s="69" t="s">
        <v>10</v>
      </c>
      <c r="H76" s="18" t="s">
        <v>10</v>
      </c>
      <c r="I76" s="12">
        <v>2130</v>
      </c>
      <c r="J76" s="62">
        <f t="shared" si="14"/>
        <v>1.2170974099230886E-4</v>
      </c>
      <c r="K76" s="325"/>
      <c r="L76" s="325"/>
      <c r="M76" s="84" t="s">
        <v>95</v>
      </c>
    </row>
    <row r="77" spans="1:13" ht="14.25" customHeight="1">
      <c r="A77" s="322"/>
      <c r="B77" s="4" t="s">
        <v>43</v>
      </c>
      <c r="C77" s="36" t="s">
        <v>5</v>
      </c>
      <c r="D77" s="3">
        <v>1003.8299999999999</v>
      </c>
      <c r="E77" s="3">
        <v>0.14000000000000001</v>
      </c>
      <c r="F77" s="3">
        <f>D77+E77</f>
        <v>1003.9699999999999</v>
      </c>
      <c r="G77" s="70" t="s">
        <v>21</v>
      </c>
      <c r="H77" s="15">
        <v>1004.34</v>
      </c>
      <c r="I77" s="12">
        <v>1000</v>
      </c>
      <c r="J77" s="62">
        <f t="shared" si="14"/>
        <v>1.3946584581054565E-4</v>
      </c>
      <c r="K77" s="325"/>
      <c r="L77" s="325"/>
      <c r="M77" s="84"/>
    </row>
    <row r="78" spans="1:13" ht="14.25" customHeight="1">
      <c r="A78" s="322"/>
      <c r="B78" s="9" t="s">
        <v>43</v>
      </c>
      <c r="C78" s="44" t="s">
        <v>3</v>
      </c>
      <c r="D78" s="22">
        <v>10574.46</v>
      </c>
      <c r="E78" s="22">
        <v>0.74</v>
      </c>
      <c r="F78" s="22">
        <f t="shared" ref="F78:F85" si="15">D78+E78</f>
        <v>10575.199999999999</v>
      </c>
      <c r="G78" s="71" t="s">
        <v>10</v>
      </c>
      <c r="H78" s="23" t="s">
        <v>10</v>
      </c>
      <c r="I78" s="12">
        <v>10566</v>
      </c>
      <c r="J78" s="62">
        <f t="shared" si="14"/>
        <v>6.9979932781437542E-5</v>
      </c>
      <c r="K78" s="325"/>
      <c r="L78" s="325"/>
      <c r="M78" s="84"/>
    </row>
    <row r="79" spans="1:13" ht="25.5">
      <c r="A79" s="322"/>
      <c r="B79" s="327" t="s">
        <v>68</v>
      </c>
      <c r="C79" s="48" t="s">
        <v>8</v>
      </c>
      <c r="D79" s="5">
        <v>1001.0500000000002</v>
      </c>
      <c r="E79" s="5">
        <v>0.21</v>
      </c>
      <c r="F79" s="5">
        <f t="shared" si="15"/>
        <v>1001.2600000000002</v>
      </c>
      <c r="G79" s="72" t="s">
        <v>15</v>
      </c>
      <c r="H79" s="16">
        <v>1003.79</v>
      </c>
      <c r="I79" s="12">
        <v>1000</v>
      </c>
      <c r="J79" s="62">
        <f t="shared" si="14"/>
        <v>2.097797312821537E-4</v>
      </c>
      <c r="K79" s="325"/>
      <c r="L79" s="325"/>
      <c r="M79" s="84"/>
    </row>
    <row r="80" spans="1:13" ht="22.5">
      <c r="A80" s="322"/>
      <c r="B80" s="328"/>
      <c r="C80" s="41" t="s">
        <v>83</v>
      </c>
      <c r="D80" s="5">
        <v>0</v>
      </c>
      <c r="E80" s="5">
        <v>0</v>
      </c>
      <c r="F80" s="5">
        <f t="shared" si="15"/>
        <v>0</v>
      </c>
      <c r="G80" s="72" t="s">
        <v>76</v>
      </c>
      <c r="H80" s="16">
        <v>1002.74</v>
      </c>
      <c r="I80" s="12">
        <v>0</v>
      </c>
      <c r="J80" s="62">
        <v>0</v>
      </c>
      <c r="K80" s="325"/>
      <c r="L80" s="325"/>
      <c r="M80" s="84" t="s">
        <v>98</v>
      </c>
    </row>
    <row r="81" spans="1:13">
      <c r="A81" s="322"/>
      <c r="B81" s="328"/>
      <c r="C81" s="41" t="s">
        <v>86</v>
      </c>
      <c r="D81" s="5">
        <v>1000</v>
      </c>
      <c r="E81" s="5">
        <v>0.2072</v>
      </c>
      <c r="F81" s="5">
        <f t="shared" ref="F81" si="16">D81+E81</f>
        <v>1000.2071999999999</v>
      </c>
      <c r="G81" s="72" t="s">
        <v>87</v>
      </c>
      <c r="H81" s="16">
        <v>1003.73</v>
      </c>
      <c r="I81" s="12">
        <v>1000</v>
      </c>
      <c r="J81" s="62">
        <f t="shared" ref="J81" si="17">E81/D81</f>
        <v>2.0719999999999999E-4</v>
      </c>
      <c r="K81" s="325"/>
      <c r="L81" s="325"/>
      <c r="M81" s="84" t="s">
        <v>88</v>
      </c>
    </row>
    <row r="82" spans="1:13" ht="14.25" customHeight="1">
      <c r="A82" s="322"/>
      <c r="B82" s="329"/>
      <c r="C82" s="42" t="s">
        <v>13</v>
      </c>
      <c r="D82" s="6">
        <v>1000.7388999999998</v>
      </c>
      <c r="E82" s="6">
        <v>0.1694</v>
      </c>
      <c r="F82" s="6">
        <f t="shared" si="15"/>
        <v>1000.9082999999998</v>
      </c>
      <c r="G82" s="73" t="s">
        <v>9</v>
      </c>
      <c r="H82" s="19" t="s">
        <v>10</v>
      </c>
      <c r="I82" s="12">
        <v>1000</v>
      </c>
      <c r="J82" s="62">
        <f t="shared" si="14"/>
        <v>1.6927492275957298E-4</v>
      </c>
      <c r="K82" s="325"/>
      <c r="L82" s="325"/>
      <c r="M82" s="84"/>
    </row>
    <row r="83" spans="1:13" ht="28.5">
      <c r="A83" s="322"/>
      <c r="B83" s="330" t="s">
        <v>68</v>
      </c>
      <c r="C83" s="43" t="s">
        <v>89</v>
      </c>
      <c r="D83" s="14">
        <v>1901.8051999999998</v>
      </c>
      <c r="E83" s="28">
        <v>0.45129999999999998</v>
      </c>
      <c r="F83" s="28">
        <f t="shared" si="15"/>
        <v>1902.2564999999997</v>
      </c>
      <c r="G83" s="74" t="s">
        <v>38</v>
      </c>
      <c r="H83" s="28">
        <v>1913.54</v>
      </c>
      <c r="I83" s="12">
        <v>1900</v>
      </c>
      <c r="J83" s="62">
        <f t="shared" si="14"/>
        <v>2.3730085499818805E-4</v>
      </c>
      <c r="K83" s="325"/>
      <c r="L83" s="325"/>
      <c r="M83" s="84" t="s">
        <v>90</v>
      </c>
    </row>
    <row r="84" spans="1:13" ht="28.5">
      <c r="A84" s="322"/>
      <c r="B84" s="331"/>
      <c r="C84" s="43" t="s">
        <v>91</v>
      </c>
      <c r="D84" s="14">
        <v>1100.6253999999999</v>
      </c>
      <c r="E84" s="28">
        <v>0.31269999999999998</v>
      </c>
      <c r="F84" s="28">
        <f t="shared" si="15"/>
        <v>1100.9380999999998</v>
      </c>
      <c r="G84" s="74" t="s">
        <v>71</v>
      </c>
      <c r="H84" s="28">
        <v>1128.46</v>
      </c>
      <c r="I84" s="12">
        <v>1100</v>
      </c>
      <c r="J84" s="62">
        <f t="shared" si="14"/>
        <v>2.8411119714300616E-4</v>
      </c>
      <c r="K84" s="325"/>
      <c r="L84" s="325"/>
      <c r="M84" s="84" t="s">
        <v>90</v>
      </c>
    </row>
    <row r="85" spans="1:13" ht="29.25" thickBot="1">
      <c r="A85" s="323"/>
      <c r="B85" s="55" t="s">
        <v>69</v>
      </c>
      <c r="C85" s="56" t="s">
        <v>65</v>
      </c>
      <c r="D85" s="57">
        <v>7505.0424000000003</v>
      </c>
      <c r="E85" s="58">
        <v>1.6808000000000001</v>
      </c>
      <c r="F85" s="58">
        <f t="shared" si="15"/>
        <v>7506.7232000000004</v>
      </c>
      <c r="G85" s="75" t="s">
        <v>66</v>
      </c>
      <c r="H85" s="58">
        <v>7601.92</v>
      </c>
      <c r="I85" s="12">
        <v>7500</v>
      </c>
      <c r="J85" s="62">
        <f t="shared" si="14"/>
        <v>2.2395609650386518E-4</v>
      </c>
      <c r="K85" s="326"/>
      <c r="L85" s="326"/>
      <c r="M85" s="84"/>
    </row>
    <row r="86" spans="1:13" ht="18.75" thickBot="1">
      <c r="A86" s="29" t="s">
        <v>81</v>
      </c>
      <c r="B86" s="80">
        <v>2.74</v>
      </c>
      <c r="C86" s="37" t="s">
        <v>75</v>
      </c>
      <c r="D86" s="11">
        <f>SUM(D74:D85)</f>
        <v>39877.961899999995</v>
      </c>
      <c r="E86" s="61">
        <f>SUM(E74:E85)</f>
        <v>31.7714</v>
      </c>
      <c r="F86" s="11">
        <f>SUM(F74:F85)</f>
        <v>39909.733299999993</v>
      </c>
      <c r="G86" s="53" t="s">
        <v>57</v>
      </c>
      <c r="H86" s="66">
        <f>K74*10000</f>
        <v>7.967157418844919</v>
      </c>
      <c r="I86" s="63">
        <f>SUM(I74:I85)</f>
        <v>39856</v>
      </c>
      <c r="J86" s="68"/>
      <c r="K86" s="7" t="s">
        <v>56</v>
      </c>
      <c r="L86" s="66">
        <f>L74*10000</f>
        <v>2908.0124578783957</v>
      </c>
      <c r="M86" s="85" t="s">
        <v>97</v>
      </c>
    </row>
    <row r="87" spans="1:13" ht="15" thickTop="1"/>
    <row r="88" spans="1:13" ht="16.5" thickBot="1">
      <c r="A88" s="10" t="s">
        <v>0</v>
      </c>
      <c r="B88" s="20" t="s">
        <v>42</v>
      </c>
      <c r="C88" s="35" t="s">
        <v>1</v>
      </c>
      <c r="D88" s="10" t="s">
        <v>17</v>
      </c>
      <c r="E88" s="10" t="s">
        <v>11</v>
      </c>
      <c r="F88" s="10" t="s">
        <v>18</v>
      </c>
      <c r="G88" s="10" t="s">
        <v>14</v>
      </c>
      <c r="H88" s="10" t="s">
        <v>19</v>
      </c>
      <c r="I88" s="10" t="s">
        <v>2</v>
      </c>
      <c r="J88" s="20" t="s">
        <v>48</v>
      </c>
      <c r="K88" s="10" t="s">
        <v>49</v>
      </c>
      <c r="L88" s="20" t="s">
        <v>30</v>
      </c>
      <c r="M88" s="20" t="s">
        <v>82</v>
      </c>
    </row>
    <row r="89" spans="1:13">
      <c r="A89" s="321" t="s">
        <v>103</v>
      </c>
      <c r="B89" s="17" t="s">
        <v>60</v>
      </c>
      <c r="C89" s="67" t="s">
        <v>20</v>
      </c>
      <c r="D89" s="3">
        <v>1513.15</v>
      </c>
      <c r="E89" s="3">
        <v>-16.54</v>
      </c>
      <c r="F89" s="3">
        <f>D89+E89</f>
        <v>1496.6100000000001</v>
      </c>
      <c r="G89" s="69" t="s">
        <v>10</v>
      </c>
      <c r="H89" s="18" t="s">
        <v>10</v>
      </c>
      <c r="I89" s="12">
        <v>1500</v>
      </c>
      <c r="J89" s="62">
        <f>E89/D89</f>
        <v>-1.0930839639163333E-2</v>
      </c>
      <c r="K89" s="324">
        <f>E100/D100</f>
        <v>-2.7064575748492913E-4</v>
      </c>
      <c r="L89" s="324">
        <f>K89*365</f>
        <v>-9.8785701481999139E-2</v>
      </c>
      <c r="M89" s="84" t="s">
        <v>95</v>
      </c>
    </row>
    <row r="90" spans="1:13" ht="14.25" customHeight="1">
      <c r="A90" s="322"/>
      <c r="B90" s="4" t="s">
        <v>43</v>
      </c>
      <c r="C90" s="36" t="s">
        <v>4</v>
      </c>
      <c r="D90" s="3">
        <v>11168.63</v>
      </c>
      <c r="E90" s="3">
        <v>1.07</v>
      </c>
      <c r="F90" s="3">
        <f>D90+E90</f>
        <v>11169.699999999999</v>
      </c>
      <c r="G90" s="69" t="s">
        <v>10</v>
      </c>
      <c r="H90" s="18" t="s">
        <v>10</v>
      </c>
      <c r="I90" s="12">
        <v>11160</v>
      </c>
      <c r="J90" s="62">
        <f t="shared" ref="J90:J94" si="18">E90/D90</f>
        <v>9.5804051168316986E-5</v>
      </c>
      <c r="K90" s="325"/>
      <c r="L90" s="325"/>
      <c r="M90" s="84"/>
    </row>
    <row r="91" spans="1:13" ht="15.75">
      <c r="A91" s="322"/>
      <c r="B91" s="34" t="s">
        <v>43</v>
      </c>
      <c r="C91" s="45" t="s">
        <v>25</v>
      </c>
      <c r="D91" s="3">
        <v>2136.4900000000007</v>
      </c>
      <c r="E91" s="3">
        <v>0.26</v>
      </c>
      <c r="F91" s="3">
        <f>D91+E91</f>
        <v>2136.7500000000009</v>
      </c>
      <c r="G91" s="69" t="s">
        <v>10</v>
      </c>
      <c r="H91" s="18" t="s">
        <v>10</v>
      </c>
      <c r="I91" s="12">
        <v>2130</v>
      </c>
      <c r="J91" s="62">
        <f t="shared" si="18"/>
        <v>1.216949295339552E-4</v>
      </c>
      <c r="K91" s="325"/>
      <c r="L91" s="325"/>
      <c r="M91" s="84" t="s">
        <v>95</v>
      </c>
    </row>
    <row r="92" spans="1:13" ht="14.25" customHeight="1">
      <c r="A92" s="322"/>
      <c r="B92" s="4" t="s">
        <v>43</v>
      </c>
      <c r="C92" s="36" t="s">
        <v>5</v>
      </c>
      <c r="D92" s="3">
        <v>1003.9699999999999</v>
      </c>
      <c r="E92" s="3">
        <v>0.14000000000000001</v>
      </c>
      <c r="F92" s="3">
        <f>D92+E92</f>
        <v>1004.1099999999999</v>
      </c>
      <c r="G92" s="70" t="s">
        <v>21</v>
      </c>
      <c r="H92" s="15">
        <v>1004.34</v>
      </c>
      <c r="I92" s="12">
        <v>1000</v>
      </c>
      <c r="J92" s="62">
        <f t="shared" si="18"/>
        <v>1.3944639780073112E-4</v>
      </c>
      <c r="K92" s="325"/>
      <c r="L92" s="325"/>
      <c r="M92" s="84" t="s">
        <v>111</v>
      </c>
    </row>
    <row r="93" spans="1:13" ht="14.25" customHeight="1">
      <c r="A93" s="322"/>
      <c r="B93" s="9" t="s">
        <v>43</v>
      </c>
      <c r="C93" s="44" t="s">
        <v>3</v>
      </c>
      <c r="D93" s="22">
        <v>10575.199999999999</v>
      </c>
      <c r="E93" s="22">
        <v>1.07</v>
      </c>
      <c r="F93" s="22">
        <f t="shared" ref="F93:F99" si="19">D93+E93</f>
        <v>10576.269999999999</v>
      </c>
      <c r="G93" s="71" t="s">
        <v>10</v>
      </c>
      <c r="H93" s="23" t="s">
        <v>10</v>
      </c>
      <c r="I93" s="12">
        <v>10566</v>
      </c>
      <c r="J93" s="62">
        <f t="shared" si="18"/>
        <v>1.0118011952492626E-4</v>
      </c>
      <c r="K93" s="325"/>
      <c r="L93" s="325"/>
      <c r="M93" s="84"/>
    </row>
    <row r="94" spans="1:13" ht="25.5">
      <c r="A94" s="322"/>
      <c r="B94" s="327" t="s">
        <v>68</v>
      </c>
      <c r="C94" s="48" t="s">
        <v>8</v>
      </c>
      <c r="D94" s="5">
        <v>1001.2600000000002</v>
      </c>
      <c r="E94" s="5">
        <v>0.21</v>
      </c>
      <c r="F94" s="5">
        <f t="shared" si="19"/>
        <v>1001.4700000000003</v>
      </c>
      <c r="G94" s="72" t="s">
        <v>15</v>
      </c>
      <c r="H94" s="16">
        <v>1003.79</v>
      </c>
      <c r="I94" s="12">
        <v>1000</v>
      </c>
      <c r="J94" s="62">
        <f t="shared" si="18"/>
        <v>2.0973573297644962E-4</v>
      </c>
      <c r="K94" s="325"/>
      <c r="L94" s="325"/>
      <c r="M94" s="84" t="s">
        <v>107</v>
      </c>
    </row>
    <row r="95" spans="1:13">
      <c r="A95" s="322"/>
      <c r="B95" s="328"/>
      <c r="C95" s="41" t="s">
        <v>86</v>
      </c>
      <c r="D95" s="5">
        <v>1000.2071999999999</v>
      </c>
      <c r="E95" s="5">
        <v>0.2072</v>
      </c>
      <c r="F95" s="5">
        <f t="shared" si="19"/>
        <v>1000.4143999999999</v>
      </c>
      <c r="G95" s="72" t="s">
        <v>87</v>
      </c>
      <c r="H95" s="16">
        <v>1003.73</v>
      </c>
      <c r="I95" s="12">
        <v>1000</v>
      </c>
      <c r="J95" s="62">
        <f t="shared" ref="J95:J99" si="20">E95/D95</f>
        <v>2.0715707705363449E-4</v>
      </c>
      <c r="K95" s="325"/>
      <c r="L95" s="325"/>
      <c r="M95" s="84" t="s">
        <v>106</v>
      </c>
    </row>
    <row r="96" spans="1:13" ht="14.25" customHeight="1">
      <c r="A96" s="322"/>
      <c r="B96" s="329"/>
      <c r="C96" s="42" t="s">
        <v>13</v>
      </c>
      <c r="D96" s="6">
        <v>1000.9082999999998</v>
      </c>
      <c r="E96" s="6">
        <v>0.33660000000000001</v>
      </c>
      <c r="F96" s="6">
        <f t="shared" si="19"/>
        <v>1001.2448999999998</v>
      </c>
      <c r="G96" s="73" t="s">
        <v>9</v>
      </c>
      <c r="H96" s="19" t="s">
        <v>10</v>
      </c>
      <c r="I96" s="12">
        <v>1000</v>
      </c>
      <c r="J96" s="62">
        <f t="shared" si="20"/>
        <v>3.3629454366598826E-4</v>
      </c>
      <c r="K96" s="325"/>
      <c r="L96" s="325"/>
      <c r="M96" s="84"/>
    </row>
    <row r="97" spans="1:13" ht="28.5">
      <c r="A97" s="322"/>
      <c r="B97" s="330" t="s">
        <v>68</v>
      </c>
      <c r="C97" s="43" t="s">
        <v>89</v>
      </c>
      <c r="D97" s="14">
        <v>1902.2564999999997</v>
      </c>
      <c r="E97" s="28">
        <v>0.45129999999999998</v>
      </c>
      <c r="F97" s="28">
        <f t="shared" si="19"/>
        <v>1902.7077999999997</v>
      </c>
      <c r="G97" s="74" t="s">
        <v>38</v>
      </c>
      <c r="H97" s="28">
        <v>1913.54</v>
      </c>
      <c r="I97" s="12">
        <v>1900</v>
      </c>
      <c r="J97" s="62">
        <f t="shared" si="20"/>
        <v>2.372445566620485E-4</v>
      </c>
      <c r="K97" s="325"/>
      <c r="L97" s="325"/>
      <c r="M97" s="84" t="s">
        <v>108</v>
      </c>
    </row>
    <row r="98" spans="1:13" ht="28.5">
      <c r="A98" s="322"/>
      <c r="B98" s="331"/>
      <c r="C98" s="43" t="s">
        <v>91</v>
      </c>
      <c r="D98" s="14">
        <v>1100.9380999999998</v>
      </c>
      <c r="E98" s="28">
        <v>0.31269999999999998</v>
      </c>
      <c r="F98" s="28">
        <f t="shared" si="19"/>
        <v>1101.2507999999998</v>
      </c>
      <c r="G98" s="74" t="s">
        <v>71</v>
      </c>
      <c r="H98" s="28">
        <v>1128.46</v>
      </c>
      <c r="I98" s="12">
        <v>1100</v>
      </c>
      <c r="J98" s="62">
        <f t="shared" si="20"/>
        <v>2.8403050089737111E-4</v>
      </c>
      <c r="K98" s="325"/>
      <c r="L98" s="325"/>
      <c r="M98" s="84" t="s">
        <v>109</v>
      </c>
    </row>
    <row r="99" spans="1:13" ht="29.25" thickBot="1">
      <c r="A99" s="323"/>
      <c r="B99" s="55" t="s">
        <v>69</v>
      </c>
      <c r="C99" s="56" t="s">
        <v>65</v>
      </c>
      <c r="D99" s="57">
        <v>7506.7232000000004</v>
      </c>
      <c r="E99" s="58">
        <v>1.6808000000000001</v>
      </c>
      <c r="F99" s="58">
        <f t="shared" si="19"/>
        <v>7508.4040000000005</v>
      </c>
      <c r="G99" s="75" t="s">
        <v>66</v>
      </c>
      <c r="H99" s="58">
        <v>7601.92</v>
      </c>
      <c r="I99" s="12">
        <v>7500</v>
      </c>
      <c r="J99" s="62">
        <f t="shared" si="20"/>
        <v>2.2390595140100544E-4</v>
      </c>
      <c r="K99" s="326"/>
      <c r="L99" s="326"/>
      <c r="M99" s="84" t="s">
        <v>110</v>
      </c>
    </row>
    <row r="100" spans="1:13" ht="18.75" thickBot="1">
      <c r="A100" s="29" t="s">
        <v>104</v>
      </c>
      <c r="B100" s="80">
        <v>2.74</v>
      </c>
      <c r="C100" s="37" t="s">
        <v>75</v>
      </c>
      <c r="D100" s="11">
        <f>SUM(D89:D99)</f>
        <v>39909.733299999993</v>
      </c>
      <c r="E100" s="61">
        <f>SUM(E89:E99)</f>
        <v>-10.801399999999997</v>
      </c>
      <c r="F100" s="11">
        <f>SUM(F89:F99)</f>
        <v>39898.931900000011</v>
      </c>
      <c r="G100" s="53" t="s">
        <v>57</v>
      </c>
      <c r="H100" s="66">
        <f>K89*10000</f>
        <v>-2.7064575748492912</v>
      </c>
      <c r="I100" s="63">
        <f>SUM(I89:I99)</f>
        <v>39856</v>
      </c>
      <c r="J100" s="68"/>
      <c r="K100" s="7" t="s">
        <v>56</v>
      </c>
      <c r="L100" s="66">
        <f>L89*10000</f>
        <v>-987.85701481999138</v>
      </c>
      <c r="M100" s="85" t="s">
        <v>105</v>
      </c>
    </row>
    <row r="101" spans="1:13" ht="15" thickTop="1"/>
    <row r="102" spans="1:13" ht="16.5" thickBot="1">
      <c r="A102" s="10" t="s">
        <v>0</v>
      </c>
      <c r="B102" s="20" t="s">
        <v>42</v>
      </c>
      <c r="C102" s="35" t="s">
        <v>1</v>
      </c>
      <c r="D102" s="10" t="s">
        <v>17</v>
      </c>
      <c r="E102" s="10" t="s">
        <v>11</v>
      </c>
      <c r="F102" s="10" t="s">
        <v>18</v>
      </c>
      <c r="G102" s="10" t="s">
        <v>14</v>
      </c>
      <c r="H102" s="10" t="s">
        <v>19</v>
      </c>
      <c r="I102" s="10" t="s">
        <v>2</v>
      </c>
      <c r="J102" s="20" t="s">
        <v>48</v>
      </c>
      <c r="K102" s="10" t="s">
        <v>49</v>
      </c>
      <c r="L102" s="20" t="s">
        <v>30</v>
      </c>
      <c r="M102" s="20" t="s">
        <v>82</v>
      </c>
    </row>
    <row r="103" spans="1:13">
      <c r="A103" s="321" t="s">
        <v>113</v>
      </c>
      <c r="B103" s="17" t="s">
        <v>60</v>
      </c>
      <c r="C103" s="67" t="s">
        <v>20</v>
      </c>
      <c r="D103" s="3">
        <v>1496.6100000000001</v>
      </c>
      <c r="E103" s="3">
        <v>2.54</v>
      </c>
      <c r="F103" s="3">
        <f>D103+E103</f>
        <v>1499.15</v>
      </c>
      <c r="G103" s="69" t="s">
        <v>10</v>
      </c>
      <c r="H103" s="18" t="s">
        <v>10</v>
      </c>
      <c r="I103" s="12">
        <v>1500</v>
      </c>
      <c r="J103" s="62">
        <f>E103/D103</f>
        <v>1.6971689351267195E-3</v>
      </c>
      <c r="K103" s="324">
        <f>E114/D114</f>
        <v>2.110923665137029E-4</v>
      </c>
      <c r="L103" s="324">
        <f>K103*365</f>
        <v>7.7048713777501554E-2</v>
      </c>
      <c r="M103" s="84" t="s">
        <v>95</v>
      </c>
    </row>
    <row r="104" spans="1:13" ht="14.25" customHeight="1">
      <c r="A104" s="322"/>
      <c r="B104" s="4" t="s">
        <v>43</v>
      </c>
      <c r="C104" s="36" t="s">
        <v>4</v>
      </c>
      <c r="D104" s="3">
        <v>11169.699999999999</v>
      </c>
      <c r="E104" s="3">
        <v>1.26</v>
      </c>
      <c r="F104" s="3">
        <f>D104+E104</f>
        <v>11170.96</v>
      </c>
      <c r="G104" s="69" t="s">
        <v>10</v>
      </c>
      <c r="H104" s="18" t="s">
        <v>10</v>
      </c>
      <c r="I104" s="12">
        <v>11160</v>
      </c>
      <c r="J104" s="62">
        <f t="shared" ref="J104:J113" si="21">E104/D104</f>
        <v>1.1280517829485126E-4</v>
      </c>
      <c r="K104" s="325"/>
      <c r="L104" s="325"/>
      <c r="M104" s="84"/>
    </row>
    <row r="105" spans="1:13" ht="15.75">
      <c r="A105" s="322"/>
      <c r="B105" s="34" t="s">
        <v>43</v>
      </c>
      <c r="C105" s="45" t="s">
        <v>25</v>
      </c>
      <c r="D105" s="3">
        <v>2136.7500000000009</v>
      </c>
      <c r="E105" s="3">
        <v>0.26</v>
      </c>
      <c r="F105" s="3">
        <f>D105+E105</f>
        <v>2137.0100000000011</v>
      </c>
      <c r="G105" s="69" t="s">
        <v>10</v>
      </c>
      <c r="H105" s="18" t="s">
        <v>10</v>
      </c>
      <c r="I105" s="12">
        <v>2130</v>
      </c>
      <c r="J105" s="62">
        <f t="shared" si="21"/>
        <v>1.2168012168012163E-4</v>
      </c>
      <c r="K105" s="325"/>
      <c r="L105" s="325"/>
      <c r="M105" s="84" t="s">
        <v>95</v>
      </c>
    </row>
    <row r="106" spans="1:13" ht="14.25" customHeight="1">
      <c r="A106" s="322"/>
      <c r="B106" s="4" t="s">
        <v>43</v>
      </c>
      <c r="C106" s="36" t="s">
        <v>5</v>
      </c>
      <c r="D106" s="3">
        <v>0</v>
      </c>
      <c r="E106" s="3">
        <v>0</v>
      </c>
      <c r="F106" s="3">
        <f>D106+E106</f>
        <v>0</v>
      </c>
      <c r="G106" s="70" t="s">
        <v>21</v>
      </c>
      <c r="H106" s="15">
        <v>1004.34</v>
      </c>
      <c r="I106" s="12">
        <v>0</v>
      </c>
      <c r="J106" s="62">
        <v>0</v>
      </c>
      <c r="K106" s="325"/>
      <c r="L106" s="325"/>
      <c r="M106" s="84" t="s">
        <v>115</v>
      </c>
    </row>
    <row r="107" spans="1:13" ht="14.25" customHeight="1">
      <c r="A107" s="322"/>
      <c r="B107" s="9" t="s">
        <v>43</v>
      </c>
      <c r="C107" s="44" t="s">
        <v>3</v>
      </c>
      <c r="D107" s="22">
        <v>10576.269999999999</v>
      </c>
      <c r="E107" s="22">
        <v>1.1200000000000001</v>
      </c>
      <c r="F107" s="22">
        <f t="shared" ref="F107:F113" si="22">D107+E107</f>
        <v>10577.39</v>
      </c>
      <c r="G107" s="71" t="s">
        <v>10</v>
      </c>
      <c r="H107" s="23" t="s">
        <v>10</v>
      </c>
      <c r="I107" s="12">
        <v>10566</v>
      </c>
      <c r="J107" s="62">
        <f t="shared" si="21"/>
        <v>1.0589744777695731E-4</v>
      </c>
      <c r="K107" s="325"/>
      <c r="L107" s="325"/>
      <c r="M107" s="84"/>
    </row>
    <row r="108" spans="1:13" ht="25.5">
      <c r="A108" s="322"/>
      <c r="B108" s="327" t="s">
        <v>68</v>
      </c>
      <c r="C108" s="48" t="s">
        <v>8</v>
      </c>
      <c r="D108" s="5">
        <v>1001.4700000000003</v>
      </c>
      <c r="E108" s="5">
        <v>0.21</v>
      </c>
      <c r="F108" s="5">
        <f t="shared" si="22"/>
        <v>1001.6800000000003</v>
      </c>
      <c r="G108" s="72" t="s">
        <v>15</v>
      </c>
      <c r="H108" s="16">
        <v>1003.79</v>
      </c>
      <c r="I108" s="12">
        <v>1000</v>
      </c>
      <c r="J108" s="62">
        <f t="shared" si="21"/>
        <v>2.0969175312290927E-4</v>
      </c>
      <c r="K108" s="325"/>
      <c r="L108" s="325"/>
      <c r="M108" s="84" t="s">
        <v>107</v>
      </c>
    </row>
    <row r="109" spans="1:13">
      <c r="A109" s="322"/>
      <c r="B109" s="328"/>
      <c r="C109" s="41" t="s">
        <v>86</v>
      </c>
      <c r="D109" s="5">
        <v>1000.4143999999999</v>
      </c>
      <c r="E109" s="5">
        <v>0.2072</v>
      </c>
      <c r="F109" s="5">
        <f t="shared" si="22"/>
        <v>1000.6215999999998</v>
      </c>
      <c r="G109" s="72" t="s">
        <v>87</v>
      </c>
      <c r="H109" s="16">
        <v>1003.73</v>
      </c>
      <c r="I109" s="12">
        <v>1000</v>
      </c>
      <c r="J109" s="62">
        <f t="shared" si="21"/>
        <v>2.0711417188716997E-4</v>
      </c>
      <c r="K109" s="325"/>
      <c r="L109" s="325"/>
      <c r="M109" s="84" t="s">
        <v>106</v>
      </c>
    </row>
    <row r="110" spans="1:13" ht="14.25" customHeight="1">
      <c r="A110" s="322"/>
      <c r="B110" s="329"/>
      <c r="C110" s="42" t="s">
        <v>13</v>
      </c>
      <c r="D110" s="6">
        <v>1001.2448999999998</v>
      </c>
      <c r="E110" s="6">
        <v>0.16839999999999999</v>
      </c>
      <c r="F110" s="6">
        <f t="shared" si="22"/>
        <v>1001.4132999999998</v>
      </c>
      <c r="G110" s="73" t="s">
        <v>9</v>
      </c>
      <c r="H110" s="19" t="s">
        <v>10</v>
      </c>
      <c r="I110" s="12">
        <v>1000</v>
      </c>
      <c r="J110" s="62">
        <f t="shared" si="21"/>
        <v>1.6819061949778724E-4</v>
      </c>
      <c r="K110" s="325"/>
      <c r="L110" s="325"/>
      <c r="M110" s="84"/>
    </row>
    <row r="111" spans="1:13" ht="28.5">
      <c r="A111" s="322"/>
      <c r="B111" s="330" t="s">
        <v>68</v>
      </c>
      <c r="C111" s="43" t="s">
        <v>89</v>
      </c>
      <c r="D111" s="14">
        <v>1902.7077999999997</v>
      </c>
      <c r="E111" s="28">
        <v>0.45129999999999998</v>
      </c>
      <c r="F111" s="28">
        <f t="shared" si="22"/>
        <v>1903.1590999999996</v>
      </c>
      <c r="G111" s="74" t="s">
        <v>38</v>
      </c>
      <c r="H111" s="28">
        <v>1913.54</v>
      </c>
      <c r="I111" s="12">
        <v>1900</v>
      </c>
      <c r="J111" s="62">
        <f t="shared" si="21"/>
        <v>2.3718828503252053E-4</v>
      </c>
      <c r="K111" s="325"/>
      <c r="L111" s="325"/>
      <c r="M111" s="84" t="s">
        <v>108</v>
      </c>
    </row>
    <row r="112" spans="1:13" ht="28.5">
      <c r="A112" s="322"/>
      <c r="B112" s="331"/>
      <c r="C112" s="43" t="s">
        <v>91</v>
      </c>
      <c r="D112" s="14">
        <v>1101.2507999999998</v>
      </c>
      <c r="E112" s="28">
        <v>0.31269999999999998</v>
      </c>
      <c r="F112" s="28">
        <f t="shared" si="22"/>
        <v>1101.5634999999997</v>
      </c>
      <c r="G112" s="74" t="s">
        <v>71</v>
      </c>
      <c r="H112" s="28">
        <v>1128.46</v>
      </c>
      <c r="I112" s="12">
        <v>1100</v>
      </c>
      <c r="J112" s="62">
        <f t="shared" si="21"/>
        <v>2.839498504791098E-4</v>
      </c>
      <c r="K112" s="325"/>
      <c r="L112" s="325"/>
      <c r="M112" s="84" t="s">
        <v>109</v>
      </c>
    </row>
    <row r="113" spans="1:13" ht="29.25" thickBot="1">
      <c r="A113" s="323"/>
      <c r="B113" s="55" t="s">
        <v>69</v>
      </c>
      <c r="C113" s="56" t="s">
        <v>65</v>
      </c>
      <c r="D113" s="57">
        <v>7508.4040000000005</v>
      </c>
      <c r="E113" s="58">
        <v>1.6808000000000001</v>
      </c>
      <c r="F113" s="58">
        <f t="shared" si="22"/>
        <v>7510.0848000000005</v>
      </c>
      <c r="G113" s="75" t="s">
        <v>66</v>
      </c>
      <c r="H113" s="58">
        <v>7601.92</v>
      </c>
      <c r="I113" s="12">
        <v>7500</v>
      </c>
      <c r="J113" s="62">
        <f t="shared" si="21"/>
        <v>2.2385582874869279E-4</v>
      </c>
      <c r="K113" s="326"/>
      <c r="L113" s="326"/>
      <c r="M113" s="84" t="s">
        <v>110</v>
      </c>
    </row>
    <row r="114" spans="1:13" ht="18.75" thickBot="1">
      <c r="A114" s="29" t="s">
        <v>114</v>
      </c>
      <c r="B114" s="80">
        <v>7.01</v>
      </c>
      <c r="C114" s="37" t="s">
        <v>75</v>
      </c>
      <c r="D114" s="11">
        <f>SUM(D103:D113)</f>
        <v>38894.82190000001</v>
      </c>
      <c r="E114" s="61">
        <f>SUM(E103:E113)</f>
        <v>8.2103999999999999</v>
      </c>
      <c r="F114" s="11">
        <f>SUM(F103:F113)</f>
        <v>38903.032299999999</v>
      </c>
      <c r="G114" s="53" t="s">
        <v>57</v>
      </c>
      <c r="H114" s="66">
        <f>K103*10000</f>
        <v>2.1109236651370291</v>
      </c>
      <c r="I114" s="63">
        <f>SUM(I103:I113)</f>
        <v>38856</v>
      </c>
      <c r="J114" s="68"/>
      <c r="K114" s="7" t="s">
        <v>56</v>
      </c>
      <c r="L114" s="66">
        <f>L103*10000</f>
        <v>770.48713777501553</v>
      </c>
      <c r="M114" s="87" t="s">
        <v>116</v>
      </c>
    </row>
    <row r="115" spans="1:13" ht="15" thickTop="1"/>
    <row r="116" spans="1:13" ht="16.5" thickBot="1">
      <c r="A116" s="10" t="s">
        <v>0</v>
      </c>
      <c r="B116" s="20" t="s">
        <v>42</v>
      </c>
      <c r="C116" s="35" t="s">
        <v>1</v>
      </c>
      <c r="D116" s="10" t="s">
        <v>17</v>
      </c>
      <c r="E116" s="10" t="s">
        <v>11</v>
      </c>
      <c r="F116" s="10" t="s">
        <v>18</v>
      </c>
      <c r="G116" s="10" t="s">
        <v>14</v>
      </c>
      <c r="H116" s="10" t="s">
        <v>19</v>
      </c>
      <c r="I116" s="10" t="s">
        <v>2</v>
      </c>
      <c r="J116" s="20" t="s">
        <v>48</v>
      </c>
      <c r="K116" s="10" t="s">
        <v>49</v>
      </c>
      <c r="L116" s="20" t="s">
        <v>30</v>
      </c>
      <c r="M116" s="20" t="s">
        <v>82</v>
      </c>
    </row>
    <row r="117" spans="1:13">
      <c r="A117" s="321" t="s">
        <v>117</v>
      </c>
      <c r="B117" s="17" t="s">
        <v>60</v>
      </c>
      <c r="C117" s="67" t="s">
        <v>20</v>
      </c>
      <c r="D117" s="3">
        <v>1499.15</v>
      </c>
      <c r="E117" s="3">
        <v>0</v>
      </c>
      <c r="F117" s="3">
        <f>D117+E117</f>
        <v>1499.15</v>
      </c>
      <c r="G117" s="69" t="s">
        <v>10</v>
      </c>
      <c r="H117" s="18" t="s">
        <v>10</v>
      </c>
      <c r="I117" s="12">
        <v>1500</v>
      </c>
      <c r="J117" s="62">
        <f>E117/D117</f>
        <v>0</v>
      </c>
      <c r="K117" s="324">
        <f>E127/D127</f>
        <v>1.3906113945775893E-4</v>
      </c>
      <c r="L117" s="324">
        <f>K117*365</f>
        <v>5.0757315902082011E-2</v>
      </c>
      <c r="M117" s="84" t="s">
        <v>95</v>
      </c>
    </row>
    <row r="118" spans="1:13" ht="14.25" customHeight="1">
      <c r="A118" s="322"/>
      <c r="B118" s="4" t="s">
        <v>43</v>
      </c>
      <c r="C118" s="36" t="s">
        <v>4</v>
      </c>
      <c r="D118" s="3">
        <v>11170.96</v>
      </c>
      <c r="E118" s="3">
        <v>1.26</v>
      </c>
      <c r="F118" s="3">
        <f>D118+E118</f>
        <v>11172.22</v>
      </c>
      <c r="G118" s="69" t="s">
        <v>10</v>
      </c>
      <c r="H118" s="18" t="s">
        <v>10</v>
      </c>
      <c r="I118" s="12">
        <v>11160</v>
      </c>
      <c r="J118" s="62">
        <f t="shared" ref="J118:J119" si="23">E118/D118</f>
        <v>1.1279245472188604E-4</v>
      </c>
      <c r="K118" s="325"/>
      <c r="L118" s="325"/>
      <c r="M118" s="84"/>
    </row>
    <row r="119" spans="1:13" ht="15.75">
      <c r="A119" s="322"/>
      <c r="B119" s="34" t="s">
        <v>43</v>
      </c>
      <c r="C119" s="45" t="s">
        <v>25</v>
      </c>
      <c r="D119" s="3">
        <v>2137.0100000000011</v>
      </c>
      <c r="E119" s="3">
        <v>0</v>
      </c>
      <c r="F119" s="3">
        <f>D119+E119</f>
        <v>2137.0100000000011</v>
      </c>
      <c r="G119" s="69" t="s">
        <v>10</v>
      </c>
      <c r="H119" s="18" t="s">
        <v>10</v>
      </c>
      <c r="I119" s="12">
        <v>2130</v>
      </c>
      <c r="J119" s="62">
        <f t="shared" si="23"/>
        <v>0</v>
      </c>
      <c r="K119" s="325"/>
      <c r="L119" s="325"/>
      <c r="M119" s="84" t="s">
        <v>95</v>
      </c>
    </row>
    <row r="120" spans="1:13" ht="14.25" customHeight="1">
      <c r="A120" s="322"/>
      <c r="B120" s="9" t="s">
        <v>43</v>
      </c>
      <c r="C120" s="44" t="s">
        <v>3</v>
      </c>
      <c r="D120" s="22">
        <v>10577.39</v>
      </c>
      <c r="E120" s="22">
        <v>1.1200000000000001</v>
      </c>
      <c r="F120" s="22">
        <f t="shared" ref="F120:F126" si="24">D120+E120</f>
        <v>10578.51</v>
      </c>
      <c r="G120" s="71" t="s">
        <v>10</v>
      </c>
      <c r="H120" s="23" t="s">
        <v>10</v>
      </c>
      <c r="I120" s="12">
        <v>10566</v>
      </c>
      <c r="J120" s="62">
        <f t="shared" ref="J120:J126" si="25">E120/D120</f>
        <v>1.0588623469494839E-4</v>
      </c>
      <c r="K120" s="325"/>
      <c r="L120" s="325"/>
      <c r="M120" s="84"/>
    </row>
    <row r="121" spans="1:13" ht="25.5">
      <c r="A121" s="322"/>
      <c r="B121" s="327" t="s">
        <v>68</v>
      </c>
      <c r="C121" s="48" t="s">
        <v>8</v>
      </c>
      <c r="D121" s="5">
        <v>1001.6800000000003</v>
      </c>
      <c r="E121" s="5">
        <v>0.21</v>
      </c>
      <c r="F121" s="5">
        <f t="shared" si="24"/>
        <v>1001.8900000000003</v>
      </c>
      <c r="G121" s="72" t="s">
        <v>15</v>
      </c>
      <c r="H121" s="16">
        <v>1003.79</v>
      </c>
      <c r="I121" s="12">
        <v>1000</v>
      </c>
      <c r="J121" s="62">
        <f t="shared" si="25"/>
        <v>2.0964779170992725E-4</v>
      </c>
      <c r="K121" s="325"/>
      <c r="L121" s="325"/>
      <c r="M121" s="84" t="s">
        <v>107</v>
      </c>
    </row>
    <row r="122" spans="1:13">
      <c r="A122" s="322"/>
      <c r="B122" s="328"/>
      <c r="C122" s="41" t="s">
        <v>86</v>
      </c>
      <c r="D122" s="5">
        <v>1000.6215999999998</v>
      </c>
      <c r="E122" s="5">
        <v>0.2072</v>
      </c>
      <c r="F122" s="5">
        <f t="shared" si="24"/>
        <v>1000.8287999999998</v>
      </c>
      <c r="G122" s="72" t="s">
        <v>87</v>
      </c>
      <c r="H122" s="16">
        <v>1003.73</v>
      </c>
      <c r="I122" s="12">
        <v>1000</v>
      </c>
      <c r="J122" s="62">
        <f t="shared" si="25"/>
        <v>2.0707128448956133E-4</v>
      </c>
      <c r="K122" s="325"/>
      <c r="L122" s="325"/>
      <c r="M122" s="84" t="s">
        <v>106</v>
      </c>
    </row>
    <row r="123" spans="1:13" ht="14.25" customHeight="1">
      <c r="A123" s="322"/>
      <c r="B123" s="329"/>
      <c r="C123" s="42" t="s">
        <v>13</v>
      </c>
      <c r="D123" s="6">
        <v>1001.4132999999998</v>
      </c>
      <c r="E123" s="6">
        <v>0.16789999999999999</v>
      </c>
      <c r="F123" s="6">
        <f t="shared" si="24"/>
        <v>1001.5811999999999</v>
      </c>
      <c r="G123" s="73" t="s">
        <v>9</v>
      </c>
      <c r="H123" s="19" t="s">
        <v>10</v>
      </c>
      <c r="I123" s="12">
        <v>1000</v>
      </c>
      <c r="J123" s="62">
        <f t="shared" si="25"/>
        <v>1.676630418229916E-4</v>
      </c>
      <c r="K123" s="325"/>
      <c r="L123" s="325"/>
      <c r="M123" s="84"/>
    </row>
    <row r="124" spans="1:13" ht="28.5">
      <c r="A124" s="322"/>
      <c r="B124" s="330" t="s">
        <v>68</v>
      </c>
      <c r="C124" s="43" t="s">
        <v>89</v>
      </c>
      <c r="D124" s="14">
        <v>1903.1590999999996</v>
      </c>
      <c r="E124" s="28">
        <v>0.45129999999999998</v>
      </c>
      <c r="F124" s="28">
        <f t="shared" si="24"/>
        <v>1903.6103999999996</v>
      </c>
      <c r="G124" s="74" t="s">
        <v>38</v>
      </c>
      <c r="H124" s="28">
        <v>1913.54</v>
      </c>
      <c r="I124" s="12">
        <v>1900</v>
      </c>
      <c r="J124" s="62">
        <f t="shared" si="25"/>
        <v>2.3713204009060518E-4</v>
      </c>
      <c r="K124" s="325"/>
      <c r="L124" s="325"/>
      <c r="M124" s="84" t="s">
        <v>108</v>
      </c>
    </row>
    <row r="125" spans="1:13" ht="28.5">
      <c r="A125" s="322"/>
      <c r="B125" s="331"/>
      <c r="C125" s="43" t="s">
        <v>91</v>
      </c>
      <c r="D125" s="14">
        <v>1101.5634999999997</v>
      </c>
      <c r="E125" s="28">
        <v>0.31269999999999998</v>
      </c>
      <c r="F125" s="28">
        <f t="shared" si="24"/>
        <v>1101.8761999999997</v>
      </c>
      <c r="G125" s="74" t="s">
        <v>71</v>
      </c>
      <c r="H125" s="28">
        <v>1128.46</v>
      </c>
      <c r="I125" s="12">
        <v>1100</v>
      </c>
      <c r="J125" s="62">
        <f t="shared" si="25"/>
        <v>2.8386924584919529E-4</v>
      </c>
      <c r="K125" s="325"/>
      <c r="L125" s="325"/>
      <c r="M125" s="84" t="s">
        <v>109</v>
      </c>
    </row>
    <row r="126" spans="1:13" ht="29.25" thickBot="1">
      <c r="A126" s="323"/>
      <c r="B126" s="55" t="s">
        <v>69</v>
      </c>
      <c r="C126" s="56" t="s">
        <v>65</v>
      </c>
      <c r="D126" s="57">
        <v>7510.0848000000005</v>
      </c>
      <c r="E126" s="58">
        <v>1.6808000000000001</v>
      </c>
      <c r="F126" s="58">
        <f t="shared" si="24"/>
        <v>7511.7656000000006</v>
      </c>
      <c r="G126" s="75" t="s">
        <v>66</v>
      </c>
      <c r="H126" s="58">
        <v>7601.92</v>
      </c>
      <c r="I126" s="12">
        <v>7500</v>
      </c>
      <c r="J126" s="62">
        <f t="shared" si="25"/>
        <v>2.2380572853185359E-4</v>
      </c>
      <c r="K126" s="326"/>
      <c r="L126" s="326"/>
      <c r="M126" s="84" t="s">
        <v>110</v>
      </c>
    </row>
    <row r="127" spans="1:13" ht="18.75" thickBot="1">
      <c r="A127" s="29" t="s">
        <v>118</v>
      </c>
      <c r="B127" s="80">
        <v>7.01</v>
      </c>
      <c r="C127" s="37" t="s">
        <v>75</v>
      </c>
      <c r="D127" s="11">
        <f>SUM(D117:D126)</f>
        <v>38903.032299999999</v>
      </c>
      <c r="E127" s="61">
        <f>SUM(E117:E126)</f>
        <v>5.4098999999999995</v>
      </c>
      <c r="F127" s="11">
        <f>SUM(F117:F126)</f>
        <v>38908.442199999998</v>
      </c>
      <c r="G127" s="53" t="s">
        <v>57</v>
      </c>
      <c r="H127" s="66">
        <f>K117*10000</f>
        <v>1.3906113945775893</v>
      </c>
      <c r="I127" s="63">
        <f>SUM(I117:I126)</f>
        <v>38856</v>
      </c>
      <c r="J127" s="68"/>
      <c r="K127" s="7" t="s">
        <v>56</v>
      </c>
      <c r="L127" s="66">
        <f>L117*10000</f>
        <v>507.57315902082013</v>
      </c>
      <c r="M127" s="87" t="s">
        <v>105</v>
      </c>
    </row>
    <row r="128" spans="1:13" ht="15" thickTop="1"/>
    <row r="129" spans="1:13" ht="16.5" thickBot="1">
      <c r="A129" s="10" t="s">
        <v>0</v>
      </c>
      <c r="B129" s="20" t="s">
        <v>42</v>
      </c>
      <c r="C129" s="35" t="s">
        <v>1</v>
      </c>
      <c r="D129" s="10" t="s">
        <v>17</v>
      </c>
      <c r="E129" s="10" t="s">
        <v>11</v>
      </c>
      <c r="F129" s="10" t="s">
        <v>18</v>
      </c>
      <c r="G129" s="10" t="s">
        <v>14</v>
      </c>
      <c r="H129" s="10" t="s">
        <v>19</v>
      </c>
      <c r="I129" s="10" t="s">
        <v>2</v>
      </c>
      <c r="J129" s="20" t="s">
        <v>48</v>
      </c>
      <c r="K129" s="10" t="s">
        <v>49</v>
      </c>
      <c r="L129" s="20" t="s">
        <v>30</v>
      </c>
      <c r="M129" s="20" t="s">
        <v>82</v>
      </c>
    </row>
    <row r="130" spans="1:13">
      <c r="A130" s="321" t="s">
        <v>119</v>
      </c>
      <c r="B130" s="17" t="s">
        <v>60</v>
      </c>
      <c r="C130" s="67" t="s">
        <v>20</v>
      </c>
      <c r="D130" s="3">
        <v>1499.15</v>
      </c>
      <c r="E130" s="3">
        <v>0</v>
      </c>
      <c r="F130" s="3">
        <f>D130+E130</f>
        <v>1499.15</v>
      </c>
      <c r="G130" s="69" t="s">
        <v>10</v>
      </c>
      <c r="H130" s="18" t="s">
        <v>10</v>
      </c>
      <c r="I130" s="12">
        <v>1500</v>
      </c>
      <c r="J130" s="62">
        <f>E130/D130</f>
        <v>0</v>
      </c>
      <c r="K130" s="324">
        <f>E140/D140</f>
        <v>1.3904951455496719E-4</v>
      </c>
      <c r="L130" s="324">
        <f>K130*365</f>
        <v>5.075307281256302E-2</v>
      </c>
      <c r="M130" s="84" t="s">
        <v>95</v>
      </c>
    </row>
    <row r="131" spans="1:13" ht="14.25" customHeight="1">
      <c r="A131" s="322"/>
      <c r="B131" s="4" t="s">
        <v>43</v>
      </c>
      <c r="C131" s="36" t="s">
        <v>4</v>
      </c>
      <c r="D131" s="3">
        <v>11172.22</v>
      </c>
      <c r="E131" s="3">
        <v>1.26</v>
      </c>
      <c r="F131" s="3">
        <f>D131+E131</f>
        <v>11173.48</v>
      </c>
      <c r="G131" s="69" t="s">
        <v>10</v>
      </c>
      <c r="H131" s="18" t="s">
        <v>10</v>
      </c>
      <c r="I131" s="12">
        <v>11160</v>
      </c>
      <c r="J131" s="62">
        <f t="shared" ref="J131:J139" si="26">E131/D131</f>
        <v>1.1277973401884317E-4</v>
      </c>
      <c r="K131" s="325"/>
      <c r="L131" s="325"/>
      <c r="M131" s="84"/>
    </row>
    <row r="132" spans="1:13" ht="15.75">
      <c r="A132" s="322"/>
      <c r="B132" s="34" t="s">
        <v>43</v>
      </c>
      <c r="C132" s="45" t="s">
        <v>25</v>
      </c>
      <c r="D132" s="3">
        <v>2137.0100000000011</v>
      </c>
      <c r="E132" s="3">
        <v>0</v>
      </c>
      <c r="F132" s="3">
        <f>D132+E132</f>
        <v>2137.0100000000011</v>
      </c>
      <c r="G132" s="69" t="s">
        <v>10</v>
      </c>
      <c r="H132" s="18" t="s">
        <v>10</v>
      </c>
      <c r="I132" s="12">
        <v>2130</v>
      </c>
      <c r="J132" s="62">
        <f t="shared" si="26"/>
        <v>0</v>
      </c>
      <c r="K132" s="325"/>
      <c r="L132" s="325"/>
      <c r="M132" s="84" t="s">
        <v>95</v>
      </c>
    </row>
    <row r="133" spans="1:13" ht="14.25" customHeight="1">
      <c r="A133" s="322"/>
      <c r="B133" s="9" t="s">
        <v>43</v>
      </c>
      <c r="C133" s="44" t="s">
        <v>3</v>
      </c>
      <c r="D133" s="22">
        <v>10578.51</v>
      </c>
      <c r="E133" s="22">
        <v>1.1200000000000001</v>
      </c>
      <c r="F133" s="22">
        <f t="shared" ref="F133:F139" si="27">D133+E133</f>
        <v>10579.630000000001</v>
      </c>
      <c r="G133" s="71" t="s">
        <v>10</v>
      </c>
      <c r="H133" s="23" t="s">
        <v>10</v>
      </c>
      <c r="I133" s="12">
        <v>10566</v>
      </c>
      <c r="J133" s="62">
        <f t="shared" si="26"/>
        <v>1.0587502398731013E-4</v>
      </c>
      <c r="K133" s="325"/>
      <c r="L133" s="325"/>
      <c r="M133" s="84"/>
    </row>
    <row r="134" spans="1:13" ht="25.5">
      <c r="A134" s="322"/>
      <c r="B134" s="327" t="s">
        <v>68</v>
      </c>
      <c r="C134" s="48" t="s">
        <v>8</v>
      </c>
      <c r="D134" s="5">
        <v>1001.8900000000003</v>
      </c>
      <c r="E134" s="5">
        <v>0.21</v>
      </c>
      <c r="F134" s="5">
        <f t="shared" si="27"/>
        <v>1002.1000000000004</v>
      </c>
      <c r="G134" s="72" t="s">
        <v>15</v>
      </c>
      <c r="H134" s="16">
        <v>1003.79</v>
      </c>
      <c r="I134" s="12">
        <v>1000</v>
      </c>
      <c r="J134" s="62">
        <f t="shared" si="26"/>
        <v>2.0960384872590796E-4</v>
      </c>
      <c r="K134" s="325"/>
      <c r="L134" s="325"/>
      <c r="M134" s="84" t="s">
        <v>107</v>
      </c>
    </row>
    <row r="135" spans="1:13">
      <c r="A135" s="322"/>
      <c r="B135" s="328"/>
      <c r="C135" s="41" t="s">
        <v>86</v>
      </c>
      <c r="D135" s="5">
        <v>1000.8287999999998</v>
      </c>
      <c r="E135" s="5">
        <v>0.2072</v>
      </c>
      <c r="F135" s="5">
        <f t="shared" si="27"/>
        <v>1001.0359999999997</v>
      </c>
      <c r="G135" s="72" t="s">
        <v>87</v>
      </c>
      <c r="H135" s="16">
        <v>1003.73</v>
      </c>
      <c r="I135" s="12">
        <v>1000</v>
      </c>
      <c r="J135" s="62">
        <f t="shared" si="26"/>
        <v>2.0702841484977256E-4</v>
      </c>
      <c r="K135" s="325"/>
      <c r="L135" s="325"/>
      <c r="M135" s="84" t="s">
        <v>106</v>
      </c>
    </row>
    <row r="136" spans="1:13" ht="14.25" customHeight="1">
      <c r="A136" s="322"/>
      <c r="B136" s="329"/>
      <c r="C136" s="42" t="s">
        <v>13</v>
      </c>
      <c r="D136" s="6">
        <v>1001.5811999999999</v>
      </c>
      <c r="E136" s="6">
        <v>0.16819999999999999</v>
      </c>
      <c r="F136" s="6">
        <f t="shared" si="27"/>
        <v>1001.7493999999998</v>
      </c>
      <c r="G136" s="73" t="s">
        <v>9</v>
      </c>
      <c r="H136" s="19" t="s">
        <v>10</v>
      </c>
      <c r="I136" s="12">
        <v>1000</v>
      </c>
      <c r="J136" s="62">
        <f t="shared" si="26"/>
        <v>1.6793446202864032E-4</v>
      </c>
      <c r="K136" s="325"/>
      <c r="L136" s="325"/>
      <c r="M136" s="84"/>
    </row>
    <row r="137" spans="1:13" ht="28.5">
      <c r="A137" s="322"/>
      <c r="B137" s="330" t="s">
        <v>68</v>
      </c>
      <c r="C137" s="43" t="s">
        <v>89</v>
      </c>
      <c r="D137" s="14">
        <v>1903.6103999999996</v>
      </c>
      <c r="E137" s="28">
        <v>0.45129999999999998</v>
      </c>
      <c r="F137" s="28">
        <f t="shared" si="27"/>
        <v>1904.0616999999995</v>
      </c>
      <c r="G137" s="74" t="s">
        <v>38</v>
      </c>
      <c r="H137" s="28">
        <v>1913.54</v>
      </c>
      <c r="I137" s="12">
        <v>1900</v>
      </c>
      <c r="J137" s="62">
        <f t="shared" si="26"/>
        <v>2.3707582181732147E-4</v>
      </c>
      <c r="K137" s="325"/>
      <c r="L137" s="325"/>
      <c r="M137" s="84" t="s">
        <v>108</v>
      </c>
    </row>
    <row r="138" spans="1:13" ht="28.5">
      <c r="A138" s="322"/>
      <c r="B138" s="331"/>
      <c r="C138" s="43" t="s">
        <v>91</v>
      </c>
      <c r="D138" s="14">
        <v>1101.8761999999997</v>
      </c>
      <c r="E138" s="28">
        <v>0.31269999999999998</v>
      </c>
      <c r="F138" s="28">
        <f t="shared" si="27"/>
        <v>1102.1888999999996</v>
      </c>
      <c r="G138" s="74" t="s">
        <v>71</v>
      </c>
      <c r="H138" s="28">
        <v>1128.46</v>
      </c>
      <c r="I138" s="12">
        <v>1100</v>
      </c>
      <c r="J138" s="62">
        <f t="shared" si="26"/>
        <v>2.8378868696864499E-4</v>
      </c>
      <c r="K138" s="325"/>
      <c r="L138" s="325"/>
      <c r="M138" s="84" t="s">
        <v>109</v>
      </c>
    </row>
    <row r="139" spans="1:13" ht="29.25" thickBot="1">
      <c r="A139" s="323"/>
      <c r="B139" s="55" t="s">
        <v>69</v>
      </c>
      <c r="C139" s="56" t="s">
        <v>65</v>
      </c>
      <c r="D139" s="57">
        <v>7511.7656000000006</v>
      </c>
      <c r="E139" s="58">
        <v>1.6808000000000001</v>
      </c>
      <c r="F139" s="58">
        <f t="shared" si="27"/>
        <v>7513.4464000000007</v>
      </c>
      <c r="G139" s="75" t="s">
        <v>66</v>
      </c>
      <c r="H139" s="58">
        <v>7601.92</v>
      </c>
      <c r="I139" s="12">
        <v>7500</v>
      </c>
      <c r="J139" s="62">
        <f t="shared" si="26"/>
        <v>2.2375565073542763E-4</v>
      </c>
      <c r="K139" s="326"/>
      <c r="L139" s="326"/>
      <c r="M139" s="84" t="s">
        <v>110</v>
      </c>
    </row>
    <row r="140" spans="1:13" ht="18.75" thickBot="1">
      <c r="A140" s="29" t="s">
        <v>120</v>
      </c>
      <c r="B140" s="80">
        <v>7.01</v>
      </c>
      <c r="C140" s="37" t="s">
        <v>75</v>
      </c>
      <c r="D140" s="11">
        <f>SUM(D130:D139)</f>
        <v>38908.442199999998</v>
      </c>
      <c r="E140" s="61">
        <f>SUM(E130:E139)</f>
        <v>5.4101999999999997</v>
      </c>
      <c r="F140" s="11">
        <f>SUM(F130:F139)</f>
        <v>38913.852400000003</v>
      </c>
      <c r="G140" s="53" t="s">
        <v>57</v>
      </c>
      <c r="H140" s="66">
        <f>K130*10000</f>
        <v>1.3904951455496719</v>
      </c>
      <c r="I140" s="63">
        <f>SUM(I130:I139)</f>
        <v>38856</v>
      </c>
      <c r="J140" s="68"/>
      <c r="K140" s="7" t="s">
        <v>56</v>
      </c>
      <c r="L140" s="66">
        <f>L130*10000</f>
        <v>507.53072812563022</v>
      </c>
      <c r="M140" s="87" t="s">
        <v>105</v>
      </c>
    </row>
    <row r="141" spans="1:13" ht="15" thickTop="1"/>
    <row r="142" spans="1:13" ht="16.5" thickBot="1">
      <c r="A142" s="10" t="s">
        <v>0</v>
      </c>
      <c r="B142" s="20" t="s">
        <v>42</v>
      </c>
      <c r="C142" s="35" t="s">
        <v>1</v>
      </c>
      <c r="D142" s="10" t="s">
        <v>17</v>
      </c>
      <c r="E142" s="10" t="s">
        <v>11</v>
      </c>
      <c r="F142" s="10" t="s">
        <v>18</v>
      </c>
      <c r="G142" s="10" t="s">
        <v>14</v>
      </c>
      <c r="H142" s="10" t="s">
        <v>19</v>
      </c>
      <c r="I142" s="10" t="s">
        <v>2</v>
      </c>
      <c r="J142" s="20" t="s">
        <v>48</v>
      </c>
      <c r="K142" s="10" t="s">
        <v>49</v>
      </c>
      <c r="L142" s="20" t="s">
        <v>30</v>
      </c>
      <c r="M142" s="20" t="s">
        <v>82</v>
      </c>
    </row>
    <row r="143" spans="1:13">
      <c r="A143" s="321" t="s">
        <v>121</v>
      </c>
      <c r="B143" s="17" t="s">
        <v>60</v>
      </c>
      <c r="C143" s="67" t="s">
        <v>20</v>
      </c>
      <c r="D143" s="3">
        <v>1499.15</v>
      </c>
      <c r="E143" s="3">
        <v>-17.11</v>
      </c>
      <c r="F143" s="3">
        <f>D143+E143</f>
        <v>1482.0400000000002</v>
      </c>
      <c r="G143" s="69" t="s">
        <v>10</v>
      </c>
      <c r="H143" s="18" t="s">
        <v>10</v>
      </c>
      <c r="I143" s="12">
        <v>1500</v>
      </c>
      <c r="J143" s="62">
        <f>E143/D143</f>
        <v>-1.1413134109328619E-2</v>
      </c>
      <c r="K143" s="324">
        <f>E153/D153</f>
        <v>-2.8114152995039877E-4</v>
      </c>
      <c r="L143" s="324">
        <f>K143*365</f>
        <v>-0.10261665843189555</v>
      </c>
      <c r="M143" s="84" t="s">
        <v>95</v>
      </c>
    </row>
    <row r="144" spans="1:13" ht="14.25" customHeight="1">
      <c r="A144" s="322"/>
      <c r="B144" s="4" t="s">
        <v>43</v>
      </c>
      <c r="C144" s="36" t="s">
        <v>4</v>
      </c>
      <c r="D144" s="3">
        <v>11173.48</v>
      </c>
      <c r="E144" s="3">
        <v>1.25</v>
      </c>
      <c r="F144" s="3">
        <f>D144+E144</f>
        <v>11174.73</v>
      </c>
      <c r="G144" s="69" t="s">
        <v>10</v>
      </c>
      <c r="H144" s="18" t="s">
        <v>10</v>
      </c>
      <c r="I144" s="12">
        <v>11160</v>
      </c>
      <c r="J144" s="62">
        <f t="shared" ref="J144:J152" si="28">E144/D144</f>
        <v>1.1187203986582515E-4</v>
      </c>
      <c r="K144" s="325"/>
      <c r="L144" s="325"/>
      <c r="M144" s="84"/>
    </row>
    <row r="145" spans="1:13" ht="15.75">
      <c r="A145" s="322"/>
      <c r="B145" s="34" t="s">
        <v>43</v>
      </c>
      <c r="C145" s="45" t="s">
        <v>25</v>
      </c>
      <c r="D145" s="3">
        <v>2137.0100000000011</v>
      </c>
      <c r="E145" s="3">
        <v>0.77</v>
      </c>
      <c r="F145" s="3">
        <f>D145+E145</f>
        <v>2137.7800000000011</v>
      </c>
      <c r="G145" s="69" t="s">
        <v>10</v>
      </c>
      <c r="H145" s="18" t="s">
        <v>10</v>
      </c>
      <c r="I145" s="12">
        <v>2130</v>
      </c>
      <c r="J145" s="62">
        <f t="shared" si="28"/>
        <v>3.6031651700272791E-4</v>
      </c>
      <c r="K145" s="325"/>
      <c r="L145" s="325"/>
      <c r="M145" s="84" t="s">
        <v>95</v>
      </c>
    </row>
    <row r="146" spans="1:13" ht="14.25" customHeight="1">
      <c r="A146" s="322"/>
      <c r="B146" s="9" t="s">
        <v>43</v>
      </c>
      <c r="C146" s="44" t="s">
        <v>3</v>
      </c>
      <c r="D146" s="22">
        <v>10579.630000000001</v>
      </c>
      <c r="E146" s="22">
        <v>1.1200000000000001</v>
      </c>
      <c r="F146" s="22">
        <f t="shared" ref="F146:F152" si="29">D146+E146</f>
        <v>10580.750000000002</v>
      </c>
      <c r="G146" s="71" t="s">
        <v>10</v>
      </c>
      <c r="H146" s="23" t="s">
        <v>10</v>
      </c>
      <c r="I146" s="12">
        <v>10566</v>
      </c>
      <c r="J146" s="62">
        <f t="shared" si="28"/>
        <v>1.0586381565328844E-4</v>
      </c>
      <c r="K146" s="325"/>
      <c r="L146" s="325"/>
      <c r="M146" s="84"/>
    </row>
    <row r="147" spans="1:13" ht="25.5">
      <c r="A147" s="322"/>
      <c r="B147" s="327" t="s">
        <v>68</v>
      </c>
      <c r="C147" s="48" t="s">
        <v>8</v>
      </c>
      <c r="D147" s="5">
        <v>1002.1000000000004</v>
      </c>
      <c r="E147" s="5">
        <v>0.21</v>
      </c>
      <c r="F147" s="5">
        <f t="shared" si="29"/>
        <v>1002.3100000000004</v>
      </c>
      <c r="G147" s="72" t="s">
        <v>15</v>
      </c>
      <c r="H147" s="16">
        <v>1003.79</v>
      </c>
      <c r="I147" s="12">
        <v>1000</v>
      </c>
      <c r="J147" s="62">
        <f t="shared" si="28"/>
        <v>2.0955992415926545E-4</v>
      </c>
      <c r="K147" s="325"/>
      <c r="L147" s="325"/>
      <c r="M147" s="84" t="s">
        <v>107</v>
      </c>
    </row>
    <row r="148" spans="1:13">
      <c r="A148" s="322"/>
      <c r="B148" s="328"/>
      <c r="C148" s="41" t="s">
        <v>86</v>
      </c>
      <c r="D148" s="5">
        <v>1001.0359999999997</v>
      </c>
      <c r="E148" s="5">
        <v>0.2072</v>
      </c>
      <c r="F148" s="5">
        <f t="shared" si="29"/>
        <v>1001.2431999999997</v>
      </c>
      <c r="G148" s="72" t="s">
        <v>87</v>
      </c>
      <c r="H148" s="16">
        <v>1003.73</v>
      </c>
      <c r="I148" s="12">
        <v>1000</v>
      </c>
      <c r="J148" s="62">
        <f t="shared" si="28"/>
        <v>2.0698556295677684E-4</v>
      </c>
      <c r="K148" s="325"/>
      <c r="L148" s="325"/>
      <c r="M148" s="84" t="s">
        <v>106</v>
      </c>
    </row>
    <row r="149" spans="1:13" ht="14.25" customHeight="1">
      <c r="A149" s="322"/>
      <c r="B149" s="329"/>
      <c r="C149" s="42" t="s">
        <v>13</v>
      </c>
      <c r="D149" s="6">
        <v>1001.7493999999998</v>
      </c>
      <c r="E149" s="6">
        <v>0.16769999999999999</v>
      </c>
      <c r="F149" s="6">
        <f t="shared" si="29"/>
        <v>1001.9170999999998</v>
      </c>
      <c r="G149" s="73" t="s">
        <v>9</v>
      </c>
      <c r="H149" s="19" t="s">
        <v>10</v>
      </c>
      <c r="I149" s="12">
        <v>1000</v>
      </c>
      <c r="J149" s="62">
        <f t="shared" si="28"/>
        <v>1.6740713795286528E-4</v>
      </c>
      <c r="K149" s="325"/>
      <c r="L149" s="325"/>
      <c r="M149" s="84"/>
    </row>
    <row r="150" spans="1:13" ht="28.5">
      <c r="A150" s="322"/>
      <c r="B150" s="330" t="s">
        <v>68</v>
      </c>
      <c r="C150" s="43" t="s">
        <v>89</v>
      </c>
      <c r="D150" s="14">
        <v>1904.0616999999995</v>
      </c>
      <c r="E150" s="28">
        <v>0.45129999999999998</v>
      </c>
      <c r="F150" s="28">
        <f t="shared" si="29"/>
        <v>1904.5129999999995</v>
      </c>
      <c r="G150" s="74" t="s">
        <v>38</v>
      </c>
      <c r="H150" s="28">
        <v>1913.54</v>
      </c>
      <c r="I150" s="12">
        <v>1900</v>
      </c>
      <c r="J150" s="62">
        <f t="shared" si="28"/>
        <v>2.3701963019370648E-4</v>
      </c>
      <c r="K150" s="325"/>
      <c r="L150" s="325"/>
      <c r="M150" s="84" t="s">
        <v>108</v>
      </c>
    </row>
    <row r="151" spans="1:13" ht="28.5">
      <c r="A151" s="322"/>
      <c r="B151" s="331"/>
      <c r="C151" s="43" t="s">
        <v>91</v>
      </c>
      <c r="D151" s="14">
        <v>1102.1888999999996</v>
      </c>
      <c r="E151" s="28">
        <v>0.31269999999999998</v>
      </c>
      <c r="F151" s="28">
        <f t="shared" si="29"/>
        <v>1102.5015999999996</v>
      </c>
      <c r="G151" s="74" t="s">
        <v>71</v>
      </c>
      <c r="H151" s="28">
        <v>1128.46</v>
      </c>
      <c r="I151" s="12">
        <v>1100</v>
      </c>
      <c r="J151" s="62">
        <f t="shared" si="28"/>
        <v>2.8370817379852047E-4</v>
      </c>
      <c r="K151" s="325"/>
      <c r="L151" s="325"/>
      <c r="M151" s="84" t="s">
        <v>109</v>
      </c>
    </row>
    <row r="152" spans="1:13" ht="29.25" thickBot="1">
      <c r="A152" s="323"/>
      <c r="B152" s="55" t="s">
        <v>69</v>
      </c>
      <c r="C152" s="56" t="s">
        <v>65</v>
      </c>
      <c r="D152" s="57">
        <v>7513.4464000000007</v>
      </c>
      <c r="E152" s="58">
        <v>1.6808000000000001</v>
      </c>
      <c r="F152" s="58">
        <f t="shared" si="29"/>
        <v>7515.1272000000008</v>
      </c>
      <c r="G152" s="75" t="s">
        <v>66</v>
      </c>
      <c r="H152" s="58">
        <v>7601.92</v>
      </c>
      <c r="I152" s="12">
        <v>7500</v>
      </c>
      <c r="J152" s="62">
        <f t="shared" si="28"/>
        <v>2.2370559534436819E-4</v>
      </c>
      <c r="K152" s="326"/>
      <c r="L152" s="326"/>
      <c r="M152" s="84" t="s">
        <v>110</v>
      </c>
    </row>
    <row r="153" spans="1:13" ht="18.75" thickBot="1">
      <c r="A153" s="29" t="s">
        <v>122</v>
      </c>
      <c r="B153" s="80">
        <v>7.01</v>
      </c>
      <c r="C153" s="37" t="s">
        <v>75</v>
      </c>
      <c r="D153" s="11">
        <f>SUM(D143:D152)</f>
        <v>38913.852400000003</v>
      </c>
      <c r="E153" s="61">
        <f>SUM(E143:E152)</f>
        <v>-10.940299999999999</v>
      </c>
      <c r="F153" s="11">
        <f>SUM(F143:F152)</f>
        <v>38902.912100000001</v>
      </c>
      <c r="G153" s="53" t="s">
        <v>57</v>
      </c>
      <c r="H153" s="66">
        <f>K143*10000</f>
        <v>-2.8114152995039876</v>
      </c>
      <c r="I153" s="63">
        <f>SUM(I143:I152)</f>
        <v>38856</v>
      </c>
      <c r="J153" s="68"/>
      <c r="K153" s="7" t="s">
        <v>56</v>
      </c>
      <c r="L153" s="66">
        <f>L143*10000</f>
        <v>-1026.1665843189555</v>
      </c>
      <c r="M153" s="87" t="s">
        <v>105</v>
      </c>
    </row>
    <row r="154" spans="1:13" ht="15" thickTop="1"/>
    <row r="155" spans="1:13" ht="16.5" thickBot="1">
      <c r="A155" s="25" t="s">
        <v>36</v>
      </c>
      <c r="B155" s="25" t="s">
        <v>1</v>
      </c>
      <c r="C155" s="46" t="s">
        <v>102</v>
      </c>
      <c r="D155" s="46" t="s">
        <v>74</v>
      </c>
      <c r="E155" s="46" t="s">
        <v>94</v>
      </c>
      <c r="F155" s="25" t="s">
        <v>26</v>
      </c>
      <c r="G155" s="25" t="s">
        <v>53</v>
      </c>
      <c r="H155" s="342" t="s">
        <v>96</v>
      </c>
      <c r="I155" s="343"/>
      <c r="J155" s="78" t="s">
        <v>30</v>
      </c>
      <c r="K155" s="78" t="s">
        <v>93</v>
      </c>
      <c r="L155" s="25" t="s">
        <v>112</v>
      </c>
    </row>
    <row r="156" spans="1:13" ht="18.75" thickBot="1">
      <c r="A156" s="27" t="s">
        <v>37</v>
      </c>
      <c r="B156" s="7" t="s">
        <v>58</v>
      </c>
      <c r="C156" s="47">
        <f>F153+B153</f>
        <v>38909.922100000003</v>
      </c>
      <c r="D156" s="47">
        <f>I153</f>
        <v>38856</v>
      </c>
      <c r="E156" s="81">
        <v>11</v>
      </c>
      <c r="F156" s="24">
        <f>C156-D156</f>
        <v>53.922100000003411</v>
      </c>
      <c r="G156" s="82">
        <f>F156/C156</f>
        <v>1.385818760094701E-3</v>
      </c>
      <c r="H156" s="344">
        <f>G156/E156</f>
        <v>1.2598352364497282E-4</v>
      </c>
      <c r="I156" s="345"/>
      <c r="J156" s="83">
        <f>H156*365</f>
        <v>4.5983986130415079E-2</v>
      </c>
      <c r="K156" s="79">
        <f>G156*10000</f>
        <v>13.85818760094701</v>
      </c>
      <c r="L156" s="86">
        <f>K156/E156</f>
        <v>1.2598352364497283</v>
      </c>
    </row>
    <row r="157" spans="1:13" ht="15" customHeight="1" thickTop="1"/>
  </sheetData>
  <mergeCells count="54">
    <mergeCell ref="B137:B138"/>
    <mergeCell ref="A143:A152"/>
    <mergeCell ref="K143:K152"/>
    <mergeCell ref="L143:L152"/>
    <mergeCell ref="B147:B149"/>
    <mergeCell ref="B150:B151"/>
    <mergeCell ref="H155:I155"/>
    <mergeCell ref="H156:I156"/>
    <mergeCell ref="A103:A113"/>
    <mergeCell ref="K103:K113"/>
    <mergeCell ref="L103:L113"/>
    <mergeCell ref="B108:B110"/>
    <mergeCell ref="B111:B112"/>
    <mergeCell ref="A117:A126"/>
    <mergeCell ref="K117:K126"/>
    <mergeCell ref="L117:L126"/>
    <mergeCell ref="B121:B123"/>
    <mergeCell ref="B124:B125"/>
    <mergeCell ref="A130:A139"/>
    <mergeCell ref="K130:K139"/>
    <mergeCell ref="L130:L139"/>
    <mergeCell ref="B134:B136"/>
    <mergeCell ref="A74:A85"/>
    <mergeCell ref="K74:K85"/>
    <mergeCell ref="L74:L85"/>
    <mergeCell ref="B79:B82"/>
    <mergeCell ref="B83:B84"/>
    <mergeCell ref="A46:A56"/>
    <mergeCell ref="K46:K56"/>
    <mergeCell ref="L46:L56"/>
    <mergeCell ref="B51:B53"/>
    <mergeCell ref="B54:B55"/>
    <mergeCell ref="L8:L16"/>
    <mergeCell ref="L20:L28"/>
    <mergeCell ref="F2:F4"/>
    <mergeCell ref="A8:A16"/>
    <mergeCell ref="A20:A28"/>
    <mergeCell ref="K8:K16"/>
    <mergeCell ref="K20:K28"/>
    <mergeCell ref="K32:K42"/>
    <mergeCell ref="L32:L42"/>
    <mergeCell ref="A32:A42"/>
    <mergeCell ref="B37:B39"/>
    <mergeCell ref="B40:B41"/>
    <mergeCell ref="A60:A70"/>
    <mergeCell ref="K60:K70"/>
    <mergeCell ref="L60:L70"/>
    <mergeCell ref="B65:B67"/>
    <mergeCell ref="B68:B69"/>
    <mergeCell ref="A89:A99"/>
    <mergeCell ref="K89:K99"/>
    <mergeCell ref="L89:L99"/>
    <mergeCell ref="B94:B96"/>
    <mergeCell ref="B97:B9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3"/>
  <sheetViews>
    <sheetView topLeftCell="A353" workbookViewId="0">
      <selection activeCell="B369" sqref="B369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6" customFormat="1" ht="15" thickBot="1">
      <c r="A1" s="153" t="s">
        <v>0</v>
      </c>
      <c r="B1" s="154" t="s">
        <v>42</v>
      </c>
      <c r="C1" s="155" t="s">
        <v>1</v>
      </c>
      <c r="D1" s="153" t="s">
        <v>17</v>
      </c>
      <c r="E1" s="153" t="s">
        <v>11</v>
      </c>
      <c r="F1" s="153" t="s">
        <v>18</v>
      </c>
      <c r="G1" s="153" t="s">
        <v>14</v>
      </c>
      <c r="H1" s="153" t="s">
        <v>19</v>
      </c>
      <c r="I1" s="153" t="s">
        <v>2</v>
      </c>
      <c r="J1" s="154" t="s">
        <v>181</v>
      </c>
      <c r="K1" s="154"/>
      <c r="L1" s="153" t="s">
        <v>49</v>
      </c>
      <c r="M1" s="154" t="s">
        <v>30</v>
      </c>
      <c r="N1" s="154" t="s">
        <v>82</v>
      </c>
    </row>
    <row r="2" spans="1:14">
      <c r="A2" s="322" t="s">
        <v>136</v>
      </c>
      <c r="B2" s="91"/>
      <c r="C2" s="92" t="s">
        <v>123</v>
      </c>
      <c r="D2" s="94">
        <v>10000</v>
      </c>
      <c r="E2" s="94">
        <v>6.44</v>
      </c>
      <c r="F2" s="94">
        <f>D2+E2</f>
        <v>10006.44</v>
      </c>
      <c r="G2" s="93" t="s">
        <v>124</v>
      </c>
      <c r="H2" s="95">
        <v>10077.32</v>
      </c>
      <c r="I2" s="158">
        <v>10000</v>
      </c>
      <c r="J2" s="62">
        <f t="shared" ref="J2:J3" si="0">E2/D2</f>
        <v>6.4400000000000004E-4</v>
      </c>
      <c r="K2" s="152"/>
      <c r="L2" s="353">
        <f>E10/D10</f>
        <v>3.4265221524407076E-4</v>
      </c>
      <c r="M2" s="353">
        <f>L2*365</f>
        <v>0.12506805856408582</v>
      </c>
      <c r="N2" s="106">
        <v>42929</v>
      </c>
    </row>
    <row r="3" spans="1:14">
      <c r="A3" s="322"/>
      <c r="B3" s="89"/>
      <c r="C3" s="90" t="s">
        <v>127</v>
      </c>
      <c r="D3" s="96">
        <v>10000</v>
      </c>
      <c r="E3" s="96">
        <v>4.4400000000000004</v>
      </c>
      <c r="F3" s="96">
        <f>D3+E3</f>
        <v>10004.44</v>
      </c>
      <c r="G3" s="97" t="s">
        <v>128</v>
      </c>
      <c r="H3" s="98">
        <v>10079.98</v>
      </c>
      <c r="I3" s="158">
        <v>10000</v>
      </c>
      <c r="J3" s="62">
        <f t="shared" si="0"/>
        <v>4.4400000000000006E-4</v>
      </c>
      <c r="K3" s="152"/>
      <c r="L3" s="353"/>
      <c r="M3" s="353"/>
      <c r="N3" s="106">
        <v>42926</v>
      </c>
    </row>
    <row r="4" spans="1:14" ht="14.25" customHeight="1">
      <c r="A4" s="322"/>
      <c r="B4" s="9" t="s">
        <v>43</v>
      </c>
      <c r="C4" s="44" t="s">
        <v>3</v>
      </c>
      <c r="D4" s="99">
        <v>11041.86</v>
      </c>
      <c r="E4" s="99">
        <v>1.23</v>
      </c>
      <c r="F4" s="99">
        <f t="shared" ref="F4:F8" si="1">D4+E4</f>
        <v>11043.09</v>
      </c>
      <c r="G4" s="100" t="s">
        <v>10</v>
      </c>
      <c r="H4" s="101" t="s">
        <v>10</v>
      </c>
      <c r="I4" s="158">
        <v>11041.86</v>
      </c>
      <c r="J4" s="62">
        <f t="shared" ref="J4:J9" si="2">E4/D4</f>
        <v>1.1139427596437556E-4</v>
      </c>
      <c r="K4" s="152"/>
      <c r="L4" s="353"/>
      <c r="M4" s="353"/>
      <c r="N4" s="84"/>
    </row>
    <row r="5" spans="1:14" ht="25.5">
      <c r="A5" s="322"/>
      <c r="B5" s="327"/>
      <c r="C5" s="48" t="s">
        <v>129</v>
      </c>
      <c r="D5" s="102">
        <v>7000</v>
      </c>
      <c r="E5" s="102">
        <v>1.33</v>
      </c>
      <c r="F5" s="102">
        <f t="shared" si="1"/>
        <v>7001.33</v>
      </c>
      <c r="G5" s="72" t="s">
        <v>130</v>
      </c>
      <c r="H5" s="103">
        <v>7021.29</v>
      </c>
      <c r="I5" s="158">
        <v>7000</v>
      </c>
      <c r="J5" s="62">
        <f t="shared" si="2"/>
        <v>1.9000000000000001E-4</v>
      </c>
      <c r="K5" s="152"/>
      <c r="L5" s="353"/>
      <c r="M5" s="353"/>
      <c r="N5" s="84" t="s">
        <v>133</v>
      </c>
    </row>
    <row r="6" spans="1:14" ht="25.5">
      <c r="A6" s="322"/>
      <c r="B6" s="328"/>
      <c r="C6" s="48" t="s">
        <v>131</v>
      </c>
      <c r="D6" s="102">
        <v>1000</v>
      </c>
      <c r="E6" s="102">
        <v>0.32879999999999998</v>
      </c>
      <c r="F6" s="102">
        <f t="shared" si="1"/>
        <v>1000.3288</v>
      </c>
      <c r="G6" s="72" t="s">
        <v>132</v>
      </c>
      <c r="H6" s="103">
        <v>1032.8800000000001</v>
      </c>
      <c r="I6" s="158">
        <v>1000</v>
      </c>
      <c r="J6" s="62">
        <f t="shared" si="2"/>
        <v>3.2879999999999997E-4</v>
      </c>
      <c r="K6" s="152"/>
      <c r="L6" s="353"/>
      <c r="M6" s="353"/>
      <c r="N6" s="84" t="s">
        <v>134</v>
      </c>
    </row>
    <row r="7" spans="1:14" ht="14.25" customHeight="1">
      <c r="A7" s="322"/>
      <c r="B7" s="329"/>
      <c r="C7" s="42" t="s">
        <v>13</v>
      </c>
      <c r="D7" s="104">
        <v>1041.8161</v>
      </c>
      <c r="E7" s="104">
        <v>0.16669999999999999</v>
      </c>
      <c r="F7" s="104">
        <f t="shared" si="1"/>
        <v>1041.9828</v>
      </c>
      <c r="G7" s="77" t="s">
        <v>9</v>
      </c>
      <c r="H7" s="105" t="s">
        <v>10</v>
      </c>
      <c r="I7" s="158">
        <v>1041.8161</v>
      </c>
      <c r="J7" s="62">
        <f t="shared" si="2"/>
        <v>1.6000904574233399E-4</v>
      </c>
      <c r="K7" s="152"/>
      <c r="L7" s="353"/>
      <c r="M7" s="353"/>
      <c r="N7" s="84"/>
    </row>
    <row r="8" spans="1:14" ht="42.75">
      <c r="A8" s="322"/>
      <c r="B8" s="88"/>
      <c r="C8" s="43" t="s">
        <v>91</v>
      </c>
      <c r="D8" s="14">
        <v>1100</v>
      </c>
      <c r="E8" s="28">
        <v>0.31269999999999998</v>
      </c>
      <c r="F8" s="28">
        <f t="shared" si="1"/>
        <v>1100.3126999999999</v>
      </c>
      <c r="G8" s="74" t="s">
        <v>71</v>
      </c>
      <c r="H8" s="28">
        <v>1128.46</v>
      </c>
      <c r="I8" s="158">
        <v>1100</v>
      </c>
      <c r="J8" s="62">
        <f t="shared" si="2"/>
        <v>2.8427272727272725E-4</v>
      </c>
      <c r="K8" s="152"/>
      <c r="L8" s="353"/>
      <c r="M8" s="353"/>
      <c r="N8" s="84" t="s">
        <v>109</v>
      </c>
    </row>
    <row r="9" spans="1:14" ht="23.25" thickBot="1">
      <c r="A9" s="323"/>
      <c r="B9" s="55"/>
      <c r="C9" s="56" t="s">
        <v>125</v>
      </c>
      <c r="D9" s="57">
        <v>10000</v>
      </c>
      <c r="E9" s="58">
        <v>3.29</v>
      </c>
      <c r="F9" s="58">
        <f>D9+E9</f>
        <v>10003.290000000001</v>
      </c>
      <c r="G9" s="75" t="s">
        <v>126</v>
      </c>
      <c r="H9" s="58">
        <v>11196.73</v>
      </c>
      <c r="I9" s="158">
        <v>10000</v>
      </c>
      <c r="J9" s="62">
        <f t="shared" si="2"/>
        <v>3.2900000000000003E-4</v>
      </c>
      <c r="K9" s="152"/>
      <c r="L9" s="354"/>
      <c r="M9" s="354"/>
      <c r="N9" s="84" t="s">
        <v>135</v>
      </c>
    </row>
    <row r="10" spans="1:14" ht="18.75" thickBot="1">
      <c r="A10" s="29" t="s">
        <v>137</v>
      </c>
      <c r="B10" s="80"/>
      <c r="C10" s="37" t="s">
        <v>75</v>
      </c>
      <c r="D10" s="11">
        <f>SUM(D2:D9)</f>
        <v>51183.676099999997</v>
      </c>
      <c r="E10" s="61">
        <f>SUM(E2:E9)</f>
        <v>17.5382</v>
      </c>
      <c r="F10" s="11">
        <f>SUM(F2:F9)</f>
        <v>51201.214300000007</v>
      </c>
      <c r="G10" s="53" t="s">
        <v>57</v>
      </c>
      <c r="H10" s="66">
        <f>L2*10000</f>
        <v>3.4265221524407075</v>
      </c>
      <c r="I10" s="159">
        <f>SUM(I2:I9)</f>
        <v>51183.676099999997</v>
      </c>
      <c r="J10" s="68"/>
      <c r="K10" s="68"/>
      <c r="L10" s="7" t="s">
        <v>56</v>
      </c>
      <c r="M10" s="66">
        <f>M2*10000</f>
        <v>1250.6805856408582</v>
      </c>
      <c r="N10" s="87" t="s">
        <v>105</v>
      </c>
    </row>
    <row r="11" spans="1:14" ht="15.75" customHeight="1" thickTop="1">
      <c r="B11" s="107" t="s">
        <v>138</v>
      </c>
      <c r="C11" s="108" t="s">
        <v>139</v>
      </c>
      <c r="D11" s="108">
        <v>1500</v>
      </c>
      <c r="E11" s="109">
        <v>-120.83</v>
      </c>
      <c r="F11" s="109">
        <f>D11+E11</f>
        <v>1379.17</v>
      </c>
      <c r="G11" s="110">
        <v>42811</v>
      </c>
      <c r="H11" s="108">
        <f>F11</f>
        <v>1379.17</v>
      </c>
      <c r="I11" s="111">
        <v>1500</v>
      </c>
      <c r="J11" s="112">
        <f>(H11-I11)/I11</f>
        <v>-8.0553333333333282E-2</v>
      </c>
      <c r="K11" s="112"/>
      <c r="L11" s="113" t="s">
        <v>140</v>
      </c>
      <c r="M11" s="114">
        <v>0.33</v>
      </c>
      <c r="N11" s="115"/>
    </row>
    <row r="12" spans="1:14" ht="15" customHeight="1"/>
    <row r="13" spans="1:14" s="156" customFormat="1" ht="15" thickBot="1">
      <c r="A13" s="153" t="s">
        <v>0</v>
      </c>
      <c r="B13" s="154" t="s">
        <v>142</v>
      </c>
      <c r="C13" s="155" t="s">
        <v>1</v>
      </c>
      <c r="D13" s="153" t="s">
        <v>17</v>
      </c>
      <c r="E13" s="153" t="s">
        <v>11</v>
      </c>
      <c r="F13" s="153" t="s">
        <v>18</v>
      </c>
      <c r="G13" s="153" t="s">
        <v>14</v>
      </c>
      <c r="H13" s="153" t="s">
        <v>19</v>
      </c>
      <c r="I13" s="153" t="s">
        <v>2</v>
      </c>
      <c r="J13" s="154" t="s">
        <v>181</v>
      </c>
      <c r="K13" s="154"/>
      <c r="L13" s="153" t="s">
        <v>49</v>
      </c>
      <c r="M13" s="154" t="s">
        <v>30</v>
      </c>
      <c r="N13" s="154" t="s">
        <v>82</v>
      </c>
    </row>
    <row r="14" spans="1:14">
      <c r="A14" s="322" t="s">
        <v>141</v>
      </c>
      <c r="B14" s="116"/>
      <c r="C14" s="92" t="s">
        <v>123</v>
      </c>
      <c r="D14" s="94">
        <v>10006.44</v>
      </c>
      <c r="E14" s="94">
        <v>6.44</v>
      </c>
      <c r="F14" s="94">
        <f>D14+E14</f>
        <v>10012.880000000001</v>
      </c>
      <c r="G14" s="93" t="s">
        <v>124</v>
      </c>
      <c r="H14" s="95">
        <v>10077.32</v>
      </c>
      <c r="I14" s="158">
        <v>10000</v>
      </c>
      <c r="J14" s="62">
        <f t="shared" ref="J14:J21" si="3">E14/D14</f>
        <v>6.435855309180888E-4</v>
      </c>
      <c r="K14" s="152"/>
      <c r="L14" s="353">
        <f>E22/D22</f>
        <v>3.4252898568462267E-4</v>
      </c>
      <c r="M14" s="353">
        <f>L14*365</f>
        <v>0.12502307977488727</v>
      </c>
      <c r="N14" s="106">
        <v>42929</v>
      </c>
    </row>
    <row r="15" spans="1:14">
      <c r="A15" s="322"/>
      <c r="B15" s="117"/>
      <c r="C15" s="90" t="s">
        <v>127</v>
      </c>
      <c r="D15" s="96">
        <v>10004.44</v>
      </c>
      <c r="E15" s="96">
        <v>4.4400000000000004</v>
      </c>
      <c r="F15" s="96">
        <f>D15+E15</f>
        <v>10008.880000000001</v>
      </c>
      <c r="G15" s="97" t="s">
        <v>128</v>
      </c>
      <c r="H15" s="98">
        <v>10079.98</v>
      </c>
      <c r="I15" s="158">
        <v>10000</v>
      </c>
      <c r="J15" s="62">
        <f t="shared" si="3"/>
        <v>4.4380295148953867E-4</v>
      </c>
      <c r="K15" s="152"/>
      <c r="L15" s="353"/>
      <c r="M15" s="353"/>
      <c r="N15" s="106">
        <v>42926</v>
      </c>
    </row>
    <row r="16" spans="1:14" ht="14.25" customHeight="1">
      <c r="A16" s="322"/>
      <c r="B16" s="120"/>
      <c r="C16" s="44" t="s">
        <v>3</v>
      </c>
      <c r="D16" s="99">
        <v>11043.09</v>
      </c>
      <c r="E16" s="99">
        <v>1.23</v>
      </c>
      <c r="F16" s="99">
        <f t="shared" ref="F16:F20" si="4">D16+E16</f>
        <v>11044.32</v>
      </c>
      <c r="G16" s="100" t="s">
        <v>10</v>
      </c>
      <c r="H16" s="101">
        <f>F16</f>
        <v>11044.32</v>
      </c>
      <c r="I16" s="158">
        <v>11041.86</v>
      </c>
      <c r="J16" s="62">
        <f t="shared" si="3"/>
        <v>1.1138186866176043E-4</v>
      </c>
      <c r="K16" s="152"/>
      <c r="L16" s="353"/>
      <c r="M16" s="353"/>
      <c r="N16" s="84"/>
    </row>
    <row r="17" spans="1:14" ht="25.5">
      <c r="A17" s="322"/>
      <c r="B17" s="357"/>
      <c r="C17" s="48" t="s">
        <v>129</v>
      </c>
      <c r="D17" s="102">
        <v>7001.33</v>
      </c>
      <c r="E17" s="102">
        <v>1.33</v>
      </c>
      <c r="F17" s="102">
        <f t="shared" si="4"/>
        <v>7002.66</v>
      </c>
      <c r="G17" s="72" t="s">
        <v>130</v>
      </c>
      <c r="H17" s="103">
        <v>7021.29</v>
      </c>
      <c r="I17" s="158">
        <v>7000</v>
      </c>
      <c r="J17" s="62">
        <f t="shared" si="3"/>
        <v>1.8996390685769706E-4</v>
      </c>
      <c r="K17" s="152"/>
      <c r="L17" s="353"/>
      <c r="M17" s="353"/>
      <c r="N17" s="84" t="s">
        <v>133</v>
      </c>
    </row>
    <row r="18" spans="1:14" ht="25.5">
      <c r="A18" s="322"/>
      <c r="B18" s="358"/>
      <c r="C18" s="48" t="s">
        <v>131</v>
      </c>
      <c r="D18" s="102">
        <v>1000.3288</v>
      </c>
      <c r="E18" s="102">
        <v>0.32879999999999998</v>
      </c>
      <c r="F18" s="102">
        <f t="shared" si="4"/>
        <v>1000.6576</v>
      </c>
      <c r="G18" s="72" t="s">
        <v>132</v>
      </c>
      <c r="H18" s="103">
        <v>1032.8800000000001</v>
      </c>
      <c r="I18" s="158">
        <v>1000</v>
      </c>
      <c r="J18" s="62">
        <f t="shared" si="3"/>
        <v>3.2869192609470005E-4</v>
      </c>
      <c r="K18" s="152"/>
      <c r="L18" s="353"/>
      <c r="M18" s="353"/>
      <c r="N18" s="84" t="s">
        <v>134</v>
      </c>
    </row>
    <row r="19" spans="1:14" ht="14.25" customHeight="1">
      <c r="A19" s="322"/>
      <c r="B19" s="359"/>
      <c r="C19" s="42" t="s">
        <v>13</v>
      </c>
      <c r="D19" s="104">
        <v>1041.9828</v>
      </c>
      <c r="E19" s="104">
        <v>0.16639999999999999</v>
      </c>
      <c r="F19" s="104">
        <f t="shared" si="4"/>
        <v>1042.1492000000001</v>
      </c>
      <c r="G19" s="77" t="s">
        <v>9</v>
      </c>
      <c r="H19" s="105">
        <f>F19</f>
        <v>1042.1492000000001</v>
      </c>
      <c r="I19" s="158">
        <v>1041.8161</v>
      </c>
      <c r="J19" s="62">
        <f t="shared" si="3"/>
        <v>1.5969553432167976E-4</v>
      </c>
      <c r="K19" s="152"/>
      <c r="L19" s="353"/>
      <c r="M19" s="353"/>
      <c r="N19" s="84"/>
    </row>
    <row r="20" spans="1:14" ht="42.75">
      <c r="A20" s="322"/>
      <c r="B20" s="118"/>
      <c r="C20" s="43" t="s">
        <v>91</v>
      </c>
      <c r="D20" s="14">
        <v>1100.3126999999999</v>
      </c>
      <c r="E20" s="28">
        <v>0.31269999999999998</v>
      </c>
      <c r="F20" s="28">
        <f t="shared" si="4"/>
        <v>1100.6253999999999</v>
      </c>
      <c r="G20" s="74" t="s">
        <v>71</v>
      </c>
      <c r="H20" s="28">
        <v>1128.46</v>
      </c>
      <c r="I20" s="158">
        <v>1100</v>
      </c>
      <c r="J20" s="62">
        <f t="shared" si="3"/>
        <v>2.841919392550863E-4</v>
      </c>
      <c r="K20" s="152"/>
      <c r="L20" s="353"/>
      <c r="M20" s="353"/>
      <c r="N20" s="84" t="s">
        <v>109</v>
      </c>
    </row>
    <row r="21" spans="1:14" ht="23.25" thickBot="1">
      <c r="A21" s="323"/>
      <c r="B21" s="119"/>
      <c r="C21" s="56" t="s">
        <v>125</v>
      </c>
      <c r="D21" s="57">
        <v>10003.290000000001</v>
      </c>
      <c r="E21" s="58">
        <v>3.29</v>
      </c>
      <c r="F21" s="58">
        <f>D21+E21</f>
        <v>10006.580000000002</v>
      </c>
      <c r="G21" s="75" t="s">
        <v>126</v>
      </c>
      <c r="H21" s="58">
        <v>11196.73</v>
      </c>
      <c r="I21" s="158">
        <v>10000</v>
      </c>
      <c r="J21" s="62">
        <f t="shared" si="3"/>
        <v>3.2889179459957672E-4</v>
      </c>
      <c r="K21" s="152"/>
      <c r="L21" s="354"/>
      <c r="M21" s="354"/>
      <c r="N21" s="84" t="s">
        <v>135</v>
      </c>
    </row>
    <row r="22" spans="1:14" ht="18.75" thickBot="1">
      <c r="A22" s="29" t="s">
        <v>39</v>
      </c>
      <c r="B22" s="80">
        <f>SUM(B14:B21)</f>
        <v>0</v>
      </c>
      <c r="C22" s="37" t="s">
        <v>75</v>
      </c>
      <c r="D22" s="11">
        <f>SUM(D14:D21)</f>
        <v>51201.214300000007</v>
      </c>
      <c r="E22" s="61">
        <f>SUM(E14:E21)</f>
        <v>17.5379</v>
      </c>
      <c r="F22" s="11">
        <f>SUM(F14:F21)</f>
        <v>51218.752200000003</v>
      </c>
      <c r="G22" s="53" t="s">
        <v>57</v>
      </c>
      <c r="H22" s="66">
        <f>L14*10000</f>
        <v>3.4252898568462267</v>
      </c>
      <c r="I22" s="159">
        <f>SUM(I14:I21)</f>
        <v>51183.676099999997</v>
      </c>
      <c r="J22" s="68"/>
      <c r="K22" s="68"/>
      <c r="L22" s="7" t="s">
        <v>56</v>
      </c>
      <c r="M22" s="66">
        <f>M14*10000</f>
        <v>1250.2307977488726</v>
      </c>
      <c r="N22" s="87"/>
    </row>
    <row r="23" spans="1:14" ht="15.75" customHeight="1" thickTop="1">
      <c r="B23" s="107" t="s">
        <v>138</v>
      </c>
      <c r="C23" s="108" t="s">
        <v>139</v>
      </c>
      <c r="D23" s="108">
        <v>1379.17</v>
      </c>
      <c r="E23" s="109">
        <v>20.29</v>
      </c>
      <c r="F23" s="109">
        <f>D23+E23</f>
        <v>1399.46</v>
      </c>
      <c r="G23" s="110">
        <v>42811</v>
      </c>
      <c r="H23" s="108">
        <f>F23</f>
        <v>1399.46</v>
      </c>
      <c r="I23" s="111">
        <v>1500</v>
      </c>
      <c r="J23" s="112">
        <f>(H23-I23)/I23</f>
        <v>-6.7026666666666637E-2</v>
      </c>
      <c r="K23" s="112"/>
      <c r="L23" s="113" t="s">
        <v>140</v>
      </c>
      <c r="M23" s="114">
        <v>0.33</v>
      </c>
      <c r="N23" s="115"/>
    </row>
    <row r="25" spans="1:14" s="156" customFormat="1" ht="15" thickBot="1">
      <c r="A25" s="153" t="s">
        <v>0</v>
      </c>
      <c r="B25" s="154" t="s">
        <v>142</v>
      </c>
      <c r="C25" s="155" t="s">
        <v>1</v>
      </c>
      <c r="D25" s="153" t="s">
        <v>17</v>
      </c>
      <c r="E25" s="153" t="s">
        <v>11</v>
      </c>
      <c r="F25" s="153" t="s">
        <v>18</v>
      </c>
      <c r="G25" s="153" t="s">
        <v>14</v>
      </c>
      <c r="H25" s="153" t="s">
        <v>19</v>
      </c>
      <c r="I25" s="153" t="s">
        <v>2</v>
      </c>
      <c r="J25" s="154" t="s">
        <v>181</v>
      </c>
      <c r="K25" s="154"/>
      <c r="L25" s="153" t="s">
        <v>49</v>
      </c>
      <c r="M25" s="154" t="s">
        <v>30</v>
      </c>
      <c r="N25" s="154" t="s">
        <v>82</v>
      </c>
    </row>
    <row r="26" spans="1:14">
      <c r="A26" s="322" t="s">
        <v>143</v>
      </c>
      <c r="B26" s="116"/>
      <c r="C26" s="92" t="s">
        <v>123</v>
      </c>
      <c r="D26" s="94">
        <v>10012.880000000001</v>
      </c>
      <c r="E26" s="94">
        <v>6.44</v>
      </c>
      <c r="F26" s="94">
        <f>D26+E26</f>
        <v>10019.320000000002</v>
      </c>
      <c r="G26" s="93" t="s">
        <v>124</v>
      </c>
      <c r="H26" s="95">
        <v>10077.32</v>
      </c>
      <c r="I26" s="158">
        <v>10000</v>
      </c>
      <c r="J26" s="62">
        <f t="shared" ref="J26:J33" si="5">E26/D26</f>
        <v>6.431715949856584E-4</v>
      </c>
      <c r="K26" s="152"/>
      <c r="L26" s="353">
        <f>E34/D34</f>
        <v>3.4220083948081811E-4</v>
      </c>
      <c r="M26" s="353">
        <f>L26*365</f>
        <v>0.12490330641049861</v>
      </c>
      <c r="N26" s="106">
        <v>42929</v>
      </c>
    </row>
    <row r="27" spans="1:14">
      <c r="A27" s="322"/>
      <c r="B27" s="117"/>
      <c r="C27" s="90" t="s">
        <v>127</v>
      </c>
      <c r="D27" s="96">
        <v>10008.880000000001</v>
      </c>
      <c r="E27" s="96">
        <v>4.4400000000000004</v>
      </c>
      <c r="F27" s="96">
        <f>D27+E27</f>
        <v>10013.320000000002</v>
      </c>
      <c r="G27" s="97" t="s">
        <v>128</v>
      </c>
      <c r="H27" s="98">
        <v>10079.98</v>
      </c>
      <c r="I27" s="158">
        <v>10000</v>
      </c>
      <c r="J27" s="62">
        <f t="shared" si="5"/>
        <v>4.4360607780291101E-4</v>
      </c>
      <c r="K27" s="152"/>
      <c r="L27" s="353"/>
      <c r="M27" s="353"/>
      <c r="N27" s="106">
        <v>42926</v>
      </c>
    </row>
    <row r="28" spans="1:14" ht="14.25" customHeight="1">
      <c r="A28" s="322"/>
      <c r="B28" s="120"/>
      <c r="C28" s="44" t="s">
        <v>3</v>
      </c>
      <c r="D28" s="99">
        <v>11044.32</v>
      </c>
      <c r="E28" s="99">
        <v>1.22</v>
      </c>
      <c r="F28" s="99">
        <f t="shared" ref="F28:F32" si="6">D28+E28</f>
        <v>11045.539999999999</v>
      </c>
      <c r="G28" s="100" t="s">
        <v>10</v>
      </c>
      <c r="H28" s="101">
        <f>F28</f>
        <v>11045.539999999999</v>
      </c>
      <c r="I28" s="158">
        <v>11041.86</v>
      </c>
      <c r="J28" s="62">
        <f t="shared" si="5"/>
        <v>1.1046402132498878E-4</v>
      </c>
      <c r="K28" s="152"/>
      <c r="L28" s="353"/>
      <c r="M28" s="353"/>
      <c r="N28" s="84"/>
    </row>
    <row r="29" spans="1:14" ht="25.5">
      <c r="A29" s="322"/>
      <c r="B29" s="357"/>
      <c r="C29" s="48" t="s">
        <v>129</v>
      </c>
      <c r="D29" s="102">
        <v>7002.66</v>
      </c>
      <c r="E29" s="102">
        <v>1.33</v>
      </c>
      <c r="F29" s="102">
        <f t="shared" si="6"/>
        <v>7003.99</v>
      </c>
      <c r="G29" s="72" t="s">
        <v>130</v>
      </c>
      <c r="H29" s="103">
        <v>7021.29</v>
      </c>
      <c r="I29" s="158">
        <v>7000</v>
      </c>
      <c r="J29" s="62">
        <f t="shared" si="5"/>
        <v>1.899278274255783E-4</v>
      </c>
      <c r="K29" s="152"/>
      <c r="L29" s="353"/>
      <c r="M29" s="353"/>
      <c r="N29" s="84" t="s">
        <v>133</v>
      </c>
    </row>
    <row r="30" spans="1:14" ht="25.5">
      <c r="A30" s="322"/>
      <c r="B30" s="358"/>
      <c r="C30" s="48" t="s">
        <v>131</v>
      </c>
      <c r="D30" s="102">
        <v>1000.6576</v>
      </c>
      <c r="E30" s="102">
        <v>0.32879999999999998</v>
      </c>
      <c r="F30" s="102">
        <f t="shared" si="6"/>
        <v>1000.9864</v>
      </c>
      <c r="G30" s="72" t="s">
        <v>132</v>
      </c>
      <c r="H30" s="103">
        <v>1032.8800000000001</v>
      </c>
      <c r="I30" s="158">
        <v>1000</v>
      </c>
      <c r="J30" s="62">
        <f t="shared" si="5"/>
        <v>3.2858392321209571E-4</v>
      </c>
      <c r="K30" s="152"/>
      <c r="L30" s="353"/>
      <c r="M30" s="353"/>
      <c r="N30" s="84" t="s">
        <v>134</v>
      </c>
    </row>
    <row r="31" spans="1:14" ht="14.25" customHeight="1">
      <c r="A31" s="322"/>
      <c r="B31" s="359"/>
      <c r="C31" s="42" t="s">
        <v>13</v>
      </c>
      <c r="D31" s="104">
        <v>1042.1492000000001</v>
      </c>
      <c r="E31" s="104">
        <v>0.1656</v>
      </c>
      <c r="F31" s="104">
        <f t="shared" si="6"/>
        <v>1042.3148000000001</v>
      </c>
      <c r="G31" s="77" t="s">
        <v>9</v>
      </c>
      <c r="H31" s="105">
        <f>F31</f>
        <v>1042.3148000000001</v>
      </c>
      <c r="I31" s="158">
        <v>1041.8161</v>
      </c>
      <c r="J31" s="62">
        <f t="shared" si="5"/>
        <v>1.5890239132746058E-4</v>
      </c>
      <c r="K31" s="152"/>
      <c r="L31" s="353"/>
      <c r="M31" s="353"/>
      <c r="N31" s="84"/>
    </row>
    <row r="32" spans="1:14" ht="42.75">
      <c r="A32" s="322"/>
      <c r="B32" s="118"/>
      <c r="C32" s="43" t="s">
        <v>91</v>
      </c>
      <c r="D32" s="14">
        <v>1100.6253999999999</v>
      </c>
      <c r="E32" s="28">
        <v>0.31269999999999998</v>
      </c>
      <c r="F32" s="28">
        <f t="shared" si="6"/>
        <v>1100.9380999999998</v>
      </c>
      <c r="G32" s="74" t="s">
        <v>71</v>
      </c>
      <c r="H32" s="28">
        <v>1128.46</v>
      </c>
      <c r="I32" s="158">
        <v>1100</v>
      </c>
      <c r="J32" s="62">
        <f t="shared" si="5"/>
        <v>2.8411119714300616E-4</v>
      </c>
      <c r="K32" s="152"/>
      <c r="L32" s="353"/>
      <c r="M32" s="353"/>
      <c r="N32" s="84" t="s">
        <v>109</v>
      </c>
    </row>
    <row r="33" spans="1:14" ht="23.25" thickBot="1">
      <c r="A33" s="323"/>
      <c r="B33" s="119"/>
      <c r="C33" s="56" t="s">
        <v>125</v>
      </c>
      <c r="D33" s="57">
        <v>10006.580000000002</v>
      </c>
      <c r="E33" s="58">
        <v>3.29</v>
      </c>
      <c r="F33" s="58">
        <f>D33+E33</f>
        <v>10009.870000000003</v>
      </c>
      <c r="G33" s="75" t="s">
        <v>126</v>
      </c>
      <c r="H33" s="58">
        <v>11196.73</v>
      </c>
      <c r="I33" s="158">
        <v>10000</v>
      </c>
      <c r="J33" s="62">
        <f t="shared" si="5"/>
        <v>3.2878366035148869E-4</v>
      </c>
      <c r="K33" s="152"/>
      <c r="L33" s="354"/>
      <c r="M33" s="354"/>
      <c r="N33" s="84" t="s">
        <v>135</v>
      </c>
    </row>
    <row r="34" spans="1:14" ht="18.75" thickBot="1">
      <c r="A34" s="29" t="s">
        <v>144</v>
      </c>
      <c r="B34" s="80">
        <f>SUM(B26:B33)</f>
        <v>0</v>
      </c>
      <c r="C34" s="37" t="s">
        <v>75</v>
      </c>
      <c r="D34" s="11">
        <f>SUM(D26:D33)</f>
        <v>51218.752200000003</v>
      </c>
      <c r="E34" s="61">
        <f>SUM(E26:E33)</f>
        <v>17.527100000000001</v>
      </c>
      <c r="F34" s="11">
        <f>SUM(F26:F33)</f>
        <v>51236.279300000002</v>
      </c>
      <c r="G34" s="53" t="s">
        <v>57</v>
      </c>
      <c r="H34" s="66">
        <f>L26*10000</f>
        <v>3.4220083948081812</v>
      </c>
      <c r="I34" s="159">
        <f>SUM(I26:I33)</f>
        <v>51183.676099999997</v>
      </c>
      <c r="J34" s="68"/>
      <c r="K34" s="68"/>
      <c r="L34" s="7" t="s">
        <v>56</v>
      </c>
      <c r="M34" s="66">
        <f>M26*10000</f>
        <v>1249.0330641049861</v>
      </c>
      <c r="N34" s="87"/>
    </row>
    <row r="35" spans="1:14" ht="15.75" customHeight="1" thickTop="1">
      <c r="B35" s="107" t="s">
        <v>138</v>
      </c>
      <c r="C35" s="108" t="s">
        <v>139</v>
      </c>
      <c r="D35" s="108">
        <v>1399.46</v>
      </c>
      <c r="E35" s="109">
        <v>0</v>
      </c>
      <c r="F35" s="109">
        <f>D35+E35</f>
        <v>1399.46</v>
      </c>
      <c r="G35" s="110">
        <v>42811</v>
      </c>
      <c r="H35" s="108">
        <f>F35</f>
        <v>1399.46</v>
      </c>
      <c r="I35" s="111">
        <v>1500</v>
      </c>
      <c r="J35" s="112">
        <f>(H35-I35)/I35</f>
        <v>-6.7026666666666637E-2</v>
      </c>
      <c r="K35" s="112"/>
      <c r="L35" s="113" t="s">
        <v>140</v>
      </c>
      <c r="M35" s="114">
        <v>0.33</v>
      </c>
      <c r="N35" s="115"/>
    </row>
    <row r="37" spans="1:14" s="156" customFormat="1" ht="15" thickBot="1">
      <c r="A37" s="153" t="s">
        <v>0</v>
      </c>
      <c r="B37" s="154" t="s">
        <v>142</v>
      </c>
      <c r="C37" s="155" t="s">
        <v>1</v>
      </c>
      <c r="D37" s="153" t="s">
        <v>17</v>
      </c>
      <c r="E37" s="153" t="s">
        <v>11</v>
      </c>
      <c r="F37" s="153" t="s">
        <v>18</v>
      </c>
      <c r="G37" s="153" t="s">
        <v>14</v>
      </c>
      <c r="H37" s="153" t="s">
        <v>19</v>
      </c>
      <c r="I37" s="153" t="s">
        <v>2</v>
      </c>
      <c r="J37" s="154" t="s">
        <v>181</v>
      </c>
      <c r="K37" s="154"/>
      <c r="L37" s="153" t="s">
        <v>49</v>
      </c>
      <c r="M37" s="154" t="s">
        <v>30</v>
      </c>
      <c r="N37" s="154" t="s">
        <v>82</v>
      </c>
    </row>
    <row r="38" spans="1:14">
      <c r="A38" s="322" t="s">
        <v>145</v>
      </c>
      <c r="B38" s="116"/>
      <c r="C38" s="92" t="s">
        <v>123</v>
      </c>
      <c r="D38" s="94">
        <v>10019.320000000002</v>
      </c>
      <c r="E38" s="94">
        <v>6.44</v>
      </c>
      <c r="F38" s="94">
        <f>D38+E38</f>
        <v>10025.760000000002</v>
      </c>
      <c r="G38" s="93" t="s">
        <v>124</v>
      </c>
      <c r="H38" s="95">
        <v>10077.32</v>
      </c>
      <c r="I38" s="158">
        <v>10000</v>
      </c>
      <c r="J38" s="62">
        <f t="shared" ref="J38:J45" si="7">E38/D38</f>
        <v>6.4275819117465055E-4</v>
      </c>
      <c r="K38" s="152"/>
      <c r="L38" s="353">
        <f>E46/D46</f>
        <v>3.4207792289866763E-4</v>
      </c>
      <c r="M38" s="353">
        <f>L38*365</f>
        <v>0.12485844185801369</v>
      </c>
      <c r="N38" s="106">
        <v>42929</v>
      </c>
    </row>
    <row r="39" spans="1:14">
      <c r="A39" s="322"/>
      <c r="B39" s="117"/>
      <c r="C39" s="90" t="s">
        <v>127</v>
      </c>
      <c r="D39" s="96">
        <v>10013.320000000002</v>
      </c>
      <c r="E39" s="96">
        <v>4.4400000000000004</v>
      </c>
      <c r="F39" s="96">
        <f>D39+E39</f>
        <v>10017.760000000002</v>
      </c>
      <c r="G39" s="97" t="s">
        <v>128</v>
      </c>
      <c r="H39" s="98">
        <v>10079.98</v>
      </c>
      <c r="I39" s="158">
        <v>10000</v>
      </c>
      <c r="J39" s="62">
        <f t="shared" si="7"/>
        <v>4.4340937870756148E-4</v>
      </c>
      <c r="K39" s="152"/>
      <c r="L39" s="353"/>
      <c r="M39" s="353"/>
      <c r="N39" s="106">
        <v>42926</v>
      </c>
    </row>
    <row r="40" spans="1:14" ht="14.25" customHeight="1">
      <c r="A40" s="322"/>
      <c r="B40" s="120"/>
      <c r="C40" s="44" t="s">
        <v>3</v>
      </c>
      <c r="D40" s="99">
        <v>11045.539999999999</v>
      </c>
      <c r="E40" s="99">
        <v>1.22</v>
      </c>
      <c r="F40" s="99">
        <f t="shared" ref="F40:F44" si="8">D40+E40</f>
        <v>11046.759999999998</v>
      </c>
      <c r="G40" s="100" t="s">
        <v>10</v>
      </c>
      <c r="H40" s="101">
        <f>F40</f>
        <v>11046.759999999998</v>
      </c>
      <c r="I40" s="158">
        <v>11041.86</v>
      </c>
      <c r="J40" s="62">
        <f t="shared" si="7"/>
        <v>1.1045182037274774E-4</v>
      </c>
      <c r="K40" s="152"/>
      <c r="L40" s="353"/>
      <c r="M40" s="353"/>
      <c r="N40" s="84"/>
    </row>
    <row r="41" spans="1:14" ht="25.5">
      <c r="A41" s="322"/>
      <c r="B41" s="357"/>
      <c r="C41" s="48" t="s">
        <v>129</v>
      </c>
      <c r="D41" s="102">
        <v>7003.99</v>
      </c>
      <c r="E41" s="102">
        <v>1.33</v>
      </c>
      <c r="F41" s="102">
        <f t="shared" si="8"/>
        <v>7005.32</v>
      </c>
      <c r="G41" s="72" t="s">
        <v>130</v>
      </c>
      <c r="H41" s="103">
        <v>7021.29</v>
      </c>
      <c r="I41" s="158">
        <v>7000</v>
      </c>
      <c r="J41" s="62">
        <f t="shared" si="7"/>
        <v>1.8989176169583339E-4</v>
      </c>
      <c r="K41" s="152"/>
      <c r="L41" s="353"/>
      <c r="M41" s="353"/>
      <c r="N41" s="84" t="s">
        <v>133</v>
      </c>
    </row>
    <row r="42" spans="1:14" ht="25.5">
      <c r="A42" s="322"/>
      <c r="B42" s="358"/>
      <c r="C42" s="48" t="s">
        <v>131</v>
      </c>
      <c r="D42" s="102">
        <v>1000.9864</v>
      </c>
      <c r="E42" s="102">
        <v>0.32879999999999998</v>
      </c>
      <c r="F42" s="102">
        <f t="shared" si="8"/>
        <v>1001.3152</v>
      </c>
      <c r="G42" s="72" t="s">
        <v>132</v>
      </c>
      <c r="H42" s="103">
        <v>1032.8800000000001</v>
      </c>
      <c r="I42" s="158">
        <v>1000</v>
      </c>
      <c r="J42" s="62">
        <f t="shared" si="7"/>
        <v>3.2847599128219923E-4</v>
      </c>
      <c r="K42" s="152"/>
      <c r="L42" s="353"/>
      <c r="M42" s="353"/>
      <c r="N42" s="84" t="s">
        <v>134</v>
      </c>
    </row>
    <row r="43" spans="1:14" ht="14.25" customHeight="1">
      <c r="A43" s="322"/>
      <c r="B43" s="359"/>
      <c r="C43" s="42" t="s">
        <v>13</v>
      </c>
      <c r="D43" s="104">
        <v>1042.3148000000001</v>
      </c>
      <c r="E43" s="104">
        <v>0.1653</v>
      </c>
      <c r="F43" s="104">
        <f t="shared" si="8"/>
        <v>1042.4801</v>
      </c>
      <c r="G43" s="77" t="s">
        <v>9</v>
      </c>
      <c r="H43" s="105">
        <f>F43</f>
        <v>1042.4801</v>
      </c>
      <c r="I43" s="158">
        <v>1041.8161</v>
      </c>
      <c r="J43" s="62">
        <f t="shared" si="7"/>
        <v>1.5858932445361035E-4</v>
      </c>
      <c r="K43" s="152"/>
      <c r="L43" s="353"/>
      <c r="M43" s="353"/>
      <c r="N43" s="84"/>
    </row>
    <row r="44" spans="1:14" ht="42.75">
      <c r="A44" s="322"/>
      <c r="B44" s="118"/>
      <c r="C44" s="43" t="s">
        <v>91</v>
      </c>
      <c r="D44" s="14">
        <v>1100.9380999999998</v>
      </c>
      <c r="E44" s="28">
        <v>0.31269999999999998</v>
      </c>
      <c r="F44" s="28">
        <f t="shared" si="8"/>
        <v>1101.2507999999998</v>
      </c>
      <c r="G44" s="74" t="s">
        <v>71</v>
      </c>
      <c r="H44" s="28">
        <v>1128.46</v>
      </c>
      <c r="I44" s="158">
        <v>1100</v>
      </c>
      <c r="J44" s="62">
        <f t="shared" si="7"/>
        <v>2.8403050089737111E-4</v>
      </c>
      <c r="K44" s="152"/>
      <c r="L44" s="353"/>
      <c r="M44" s="353"/>
      <c r="N44" s="84" t="s">
        <v>109</v>
      </c>
    </row>
    <row r="45" spans="1:14" ht="23.25" thickBot="1">
      <c r="A45" s="323"/>
      <c r="B45" s="119"/>
      <c r="C45" s="56" t="s">
        <v>125</v>
      </c>
      <c r="D45" s="57">
        <v>10009.870000000003</v>
      </c>
      <c r="E45" s="58">
        <v>3.29</v>
      </c>
      <c r="F45" s="58">
        <f>D45+E45</f>
        <v>10013.160000000003</v>
      </c>
      <c r="G45" s="75" t="s">
        <v>126</v>
      </c>
      <c r="H45" s="58">
        <v>11196.73</v>
      </c>
      <c r="I45" s="158">
        <v>10000</v>
      </c>
      <c r="J45" s="62">
        <f t="shared" si="7"/>
        <v>3.2867559718557774E-4</v>
      </c>
      <c r="K45" s="152"/>
      <c r="L45" s="354"/>
      <c r="M45" s="354"/>
      <c r="N45" s="84" t="s">
        <v>135</v>
      </c>
    </row>
    <row r="46" spans="1:14" ht="18.75" thickBot="1">
      <c r="A46" s="29" t="s">
        <v>146</v>
      </c>
      <c r="B46" s="80">
        <f>SUM(B38:B45)</f>
        <v>0</v>
      </c>
      <c r="C46" s="37" t="s">
        <v>75</v>
      </c>
      <c r="D46" s="11">
        <f>SUM(D38:D45)</f>
        <v>51236.279300000002</v>
      </c>
      <c r="E46" s="61">
        <f>SUM(E38:E45)</f>
        <v>17.526800000000001</v>
      </c>
      <c r="F46" s="11">
        <f>SUM(F38:F45)</f>
        <v>51253.806100000009</v>
      </c>
      <c r="G46" s="53" t="s">
        <v>57</v>
      </c>
      <c r="H46" s="66">
        <f>L38*10000</f>
        <v>3.4207792289866763</v>
      </c>
      <c r="I46" s="160">
        <f>SUM(I38:I45)</f>
        <v>51183.676099999997</v>
      </c>
      <c r="J46" s="68"/>
      <c r="K46" s="68"/>
      <c r="L46" s="7" t="s">
        <v>56</v>
      </c>
      <c r="M46" s="66">
        <f>M38*10000</f>
        <v>1248.5844185801368</v>
      </c>
      <c r="N46" s="87"/>
    </row>
    <row r="47" spans="1:14" ht="15.75" customHeight="1" thickTop="1">
      <c r="B47" s="107" t="s">
        <v>138</v>
      </c>
      <c r="C47" s="108" t="s">
        <v>139</v>
      </c>
      <c r="D47" s="108">
        <v>1399.46</v>
      </c>
      <c r="E47" s="109">
        <v>0</v>
      </c>
      <c r="F47" s="109">
        <f>D47+E47</f>
        <v>1399.46</v>
      </c>
      <c r="G47" s="110">
        <v>42811</v>
      </c>
      <c r="H47" s="108">
        <f>F47</f>
        <v>1399.46</v>
      </c>
      <c r="I47" s="111">
        <v>1500</v>
      </c>
      <c r="J47" s="112">
        <f>(H47-I47)/I47</f>
        <v>-6.7026666666666637E-2</v>
      </c>
      <c r="K47" s="112"/>
      <c r="L47" s="113" t="s">
        <v>140</v>
      </c>
      <c r="M47" s="114">
        <v>0.33</v>
      </c>
      <c r="N47" s="115"/>
    </row>
    <row r="48" spans="1:14" ht="15" thickBot="1"/>
    <row r="49" spans="1:14" s="156" customFormat="1" ht="15.75" thickTop="1" thickBot="1">
      <c r="A49" s="153" t="s">
        <v>0</v>
      </c>
      <c r="B49" s="154" t="s">
        <v>142</v>
      </c>
      <c r="C49" s="155" t="s">
        <v>1</v>
      </c>
      <c r="D49" s="153" t="s">
        <v>17</v>
      </c>
      <c r="E49" s="153" t="s">
        <v>11</v>
      </c>
      <c r="F49" s="153" t="s">
        <v>18</v>
      </c>
      <c r="G49" s="153" t="s">
        <v>14</v>
      </c>
      <c r="H49" s="153" t="s">
        <v>19</v>
      </c>
      <c r="I49" s="153" t="s">
        <v>2</v>
      </c>
      <c r="J49" s="154" t="s">
        <v>181</v>
      </c>
      <c r="K49" s="187" t="s">
        <v>216</v>
      </c>
      <c r="L49" s="153" t="s">
        <v>49</v>
      </c>
      <c r="M49" s="154" t="s">
        <v>30</v>
      </c>
      <c r="N49" s="154" t="s">
        <v>82</v>
      </c>
    </row>
    <row r="50" spans="1:14">
      <c r="A50" s="322" t="s">
        <v>147</v>
      </c>
      <c r="B50" s="116">
        <v>28</v>
      </c>
      <c r="C50" s="92" t="s">
        <v>123</v>
      </c>
      <c r="D50" s="94">
        <v>10037.950000000001</v>
      </c>
      <c r="E50" s="94">
        <v>3.79</v>
      </c>
      <c r="F50" s="94">
        <f>D50+E50</f>
        <v>10041.740000000002</v>
      </c>
      <c r="G50" s="93" t="s">
        <v>124</v>
      </c>
      <c r="H50" s="95">
        <v>10049.32</v>
      </c>
      <c r="I50" s="12">
        <v>10000</v>
      </c>
      <c r="J50" s="62">
        <f t="shared" ref="J50:J54" si="9">E50/D50</f>
        <v>3.7756713273128477E-4</v>
      </c>
      <c r="K50" s="275">
        <f t="shared" ref="K50:K55" si="10">(F50-I50)/(H50-I50)</f>
        <v>0.84630981346313561</v>
      </c>
      <c r="L50" s="353">
        <f>E56/D56</f>
        <v>2.2906443121160593E-4</v>
      </c>
      <c r="M50" s="353">
        <f>L50*365</f>
        <v>8.3608517392236167E-2</v>
      </c>
      <c r="N50" s="106">
        <v>42929</v>
      </c>
    </row>
    <row r="51" spans="1:14" ht="25.5">
      <c r="A51" s="322"/>
      <c r="B51" s="117">
        <v>117.98</v>
      </c>
      <c r="C51" s="90" t="s">
        <v>153</v>
      </c>
      <c r="D51" s="96">
        <v>10000</v>
      </c>
      <c r="E51" s="96">
        <v>1.9179999999999999</v>
      </c>
      <c r="F51" s="96">
        <f>D51+E51</f>
        <v>10001.918</v>
      </c>
      <c r="G51" s="97" t="s">
        <v>149</v>
      </c>
      <c r="H51" s="98">
        <v>10047.950000000001</v>
      </c>
      <c r="I51" s="12">
        <v>10000</v>
      </c>
      <c r="J51" s="62">
        <f t="shared" si="9"/>
        <v>1.918E-4</v>
      </c>
      <c r="K51" s="275">
        <f t="shared" si="10"/>
        <v>3.999999999999241E-2</v>
      </c>
      <c r="L51" s="353"/>
      <c r="M51" s="353"/>
      <c r="N51" s="106">
        <v>42951</v>
      </c>
    </row>
    <row r="52" spans="1:14" ht="14.25" customHeight="1">
      <c r="A52" s="322"/>
      <c r="B52" s="120">
        <v>6.12</v>
      </c>
      <c r="C52" s="44" t="s">
        <v>152</v>
      </c>
      <c r="D52" s="99">
        <v>9000</v>
      </c>
      <c r="E52" s="99">
        <v>0</v>
      </c>
      <c r="F52" s="99">
        <f t="shared" ref="F52:F54" si="11">D52+E52</f>
        <v>9000</v>
      </c>
      <c r="G52" s="100" t="s">
        <v>10</v>
      </c>
      <c r="H52" s="101">
        <f>F52</f>
        <v>9000</v>
      </c>
      <c r="I52" s="12">
        <v>9000</v>
      </c>
      <c r="J52" s="62">
        <f t="shared" si="9"/>
        <v>0</v>
      </c>
      <c r="K52" s="275"/>
      <c r="L52" s="353"/>
      <c r="M52" s="353"/>
      <c r="N52" s="84"/>
    </row>
    <row r="53" spans="1:14" ht="25.5">
      <c r="A53" s="322"/>
      <c r="B53" s="357">
        <v>118.93</v>
      </c>
      <c r="C53" s="48" t="s">
        <v>151</v>
      </c>
      <c r="D53" s="102">
        <v>10000</v>
      </c>
      <c r="E53" s="102">
        <v>2.1535000000000002</v>
      </c>
      <c r="F53" s="102">
        <f t="shared" si="11"/>
        <v>10002.1535</v>
      </c>
      <c r="G53" s="72" t="s">
        <v>150</v>
      </c>
      <c r="H53" s="103">
        <v>10079.68</v>
      </c>
      <c r="I53" s="12">
        <v>10000</v>
      </c>
      <c r="J53" s="62">
        <f t="shared" si="9"/>
        <v>2.1535000000000003E-4</v>
      </c>
      <c r="K53" s="275">
        <f t="shared" si="10"/>
        <v>2.7026857429723161E-2</v>
      </c>
      <c r="L53" s="353"/>
      <c r="M53" s="353"/>
      <c r="N53" s="84" t="s">
        <v>148</v>
      </c>
    </row>
    <row r="54" spans="1:14" ht="25.5">
      <c r="A54" s="322"/>
      <c r="B54" s="358"/>
      <c r="C54" s="48" t="s">
        <v>131</v>
      </c>
      <c r="D54" s="102">
        <v>1021.0432</v>
      </c>
      <c r="E54" s="102">
        <v>0.32879999999999998</v>
      </c>
      <c r="F54" s="102">
        <f t="shared" si="11"/>
        <v>1021.372</v>
      </c>
      <c r="G54" s="72" t="s">
        <v>132</v>
      </c>
      <c r="H54" s="103">
        <v>1032.8800000000001</v>
      </c>
      <c r="I54" s="12">
        <v>1000</v>
      </c>
      <c r="J54" s="62">
        <f t="shared" si="9"/>
        <v>3.2202359312514888E-4</v>
      </c>
      <c r="K54" s="275">
        <f t="shared" si="10"/>
        <v>0.64999999999999658</v>
      </c>
      <c r="L54" s="353"/>
      <c r="M54" s="353"/>
      <c r="N54" s="84" t="s">
        <v>134</v>
      </c>
    </row>
    <row r="55" spans="1:14" ht="23.25" thickBot="1">
      <c r="A55" s="323"/>
      <c r="B55" s="119">
        <v>29.59</v>
      </c>
      <c r="C55" s="56" t="s">
        <v>125</v>
      </c>
      <c r="D55" s="57">
        <v>10059.219999999999</v>
      </c>
      <c r="E55" s="58">
        <v>3.29</v>
      </c>
      <c r="F55" s="58">
        <f>D55+E55</f>
        <v>10062.51</v>
      </c>
      <c r="G55" s="75" t="s">
        <v>126</v>
      </c>
      <c r="H55" s="58">
        <v>11196.73</v>
      </c>
      <c r="I55" s="12">
        <v>10000</v>
      </c>
      <c r="J55" s="62">
        <f>E55/D55</f>
        <v>3.270631321315172E-4</v>
      </c>
      <c r="K55" s="275">
        <f t="shared" si="10"/>
        <v>5.2234004328461925E-2</v>
      </c>
      <c r="L55" s="354"/>
      <c r="M55" s="354"/>
      <c r="N55" s="84" t="s">
        <v>135</v>
      </c>
    </row>
    <row r="56" spans="1:14" ht="18.75" thickBot="1">
      <c r="A56" s="29" t="s">
        <v>122</v>
      </c>
      <c r="B56" s="80">
        <f>SUM(B50:B55)</f>
        <v>300.62</v>
      </c>
      <c r="C56" s="37" t="s">
        <v>75</v>
      </c>
      <c r="D56" s="11">
        <f>SUM(D50:D55)</f>
        <v>50118.213199999998</v>
      </c>
      <c r="E56" s="61">
        <f>SUM(E50:E55)</f>
        <v>11.4803</v>
      </c>
      <c r="F56" s="11">
        <f>SUM(F50:F55)</f>
        <v>50129.693500000008</v>
      </c>
      <c r="G56" s="121" t="s">
        <v>154</v>
      </c>
      <c r="H56" s="66">
        <f>L50*10000</f>
        <v>2.2906443121160591</v>
      </c>
      <c r="I56" s="157">
        <f>SUM(I50:I55)</f>
        <v>50000</v>
      </c>
      <c r="J56" s="68"/>
      <c r="K56" s="68"/>
      <c r="L56" s="7" t="s">
        <v>56</v>
      </c>
      <c r="M56" s="66">
        <f>M50*10000</f>
        <v>836.08517392236172</v>
      </c>
      <c r="N56" s="87"/>
    </row>
    <row r="57" spans="1:14" ht="15.75" customHeight="1" thickTop="1">
      <c r="B57" s="107" t="s">
        <v>138</v>
      </c>
      <c r="C57" s="108" t="s">
        <v>139</v>
      </c>
      <c r="D57" s="108">
        <v>1399.46</v>
      </c>
      <c r="E57" s="109">
        <v>5.09</v>
      </c>
      <c r="F57" s="109">
        <f>D57+E57</f>
        <v>1404.55</v>
      </c>
      <c r="G57" s="110">
        <v>42811</v>
      </c>
      <c r="H57" s="108">
        <f>F57</f>
        <v>1404.55</v>
      </c>
      <c r="I57" s="111">
        <v>1500</v>
      </c>
      <c r="J57" s="112">
        <f>(H57-I57)/I57</f>
        <v>-6.3633333333333361E-2</v>
      </c>
      <c r="K57" s="112"/>
      <c r="L57" s="113" t="s">
        <v>140</v>
      </c>
      <c r="M57" s="114">
        <v>0.33</v>
      </c>
      <c r="N57" s="115"/>
    </row>
    <row r="58" spans="1:14" ht="15" thickBot="1"/>
    <row r="59" spans="1:14" s="156" customFormat="1" ht="15.75" thickTop="1" thickBot="1">
      <c r="A59" s="211" t="s">
        <v>0</v>
      </c>
      <c r="B59" s="212" t="s">
        <v>142</v>
      </c>
      <c r="C59" s="213" t="s">
        <v>1</v>
      </c>
      <c r="D59" s="212" t="s">
        <v>17</v>
      </c>
      <c r="E59" s="212" t="s">
        <v>11</v>
      </c>
      <c r="F59" s="212" t="s">
        <v>18</v>
      </c>
      <c r="G59" s="212" t="s">
        <v>14</v>
      </c>
      <c r="H59" s="212" t="s">
        <v>19</v>
      </c>
      <c r="I59" s="212" t="s">
        <v>2</v>
      </c>
      <c r="J59" s="212" t="s">
        <v>181</v>
      </c>
      <c r="K59" s="187" t="s">
        <v>216</v>
      </c>
      <c r="L59" s="212" t="s">
        <v>49</v>
      </c>
      <c r="M59" s="212" t="s">
        <v>30</v>
      </c>
      <c r="N59" s="214" t="s">
        <v>82</v>
      </c>
    </row>
    <row r="60" spans="1:14" ht="23.25" customHeight="1">
      <c r="A60" s="364" t="s">
        <v>162</v>
      </c>
      <c r="B60" s="360">
        <v>28</v>
      </c>
      <c r="C60" s="136" t="s">
        <v>174</v>
      </c>
      <c r="D60" s="137">
        <v>8500</v>
      </c>
      <c r="E60" s="137">
        <v>3.4651999999999998</v>
      </c>
      <c r="F60" s="137">
        <f>D60+E60</f>
        <v>8503.4652000000006</v>
      </c>
      <c r="G60" s="138" t="s">
        <v>173</v>
      </c>
      <c r="H60" s="139">
        <v>9733.6200000000008</v>
      </c>
      <c r="I60" s="140">
        <v>8500</v>
      </c>
      <c r="J60" s="141">
        <f t="shared" ref="J60" si="12">E60/D60</f>
        <v>4.0767058823529408E-4</v>
      </c>
      <c r="K60" s="275">
        <f>(F60-I60)/(H60-I60)</f>
        <v>2.8089687261884113E-3</v>
      </c>
      <c r="L60" s="352">
        <f>E66/D66</f>
        <v>3.0114028409222385E-4</v>
      </c>
      <c r="M60" s="352">
        <f>L60*365</f>
        <v>0.1099162036936617</v>
      </c>
      <c r="N60" s="215" t="s">
        <v>180</v>
      </c>
    </row>
    <row r="61" spans="1:14" ht="14.25" customHeight="1">
      <c r="A61" s="365"/>
      <c r="B61" s="361"/>
      <c r="C61" s="92" t="s">
        <v>178</v>
      </c>
      <c r="D61" s="94">
        <v>10041.740000000002</v>
      </c>
      <c r="E61" s="94">
        <v>3.79</v>
      </c>
      <c r="F61" s="94">
        <f>D61+E61</f>
        <v>10045.530000000002</v>
      </c>
      <c r="G61" s="93" t="s">
        <v>124</v>
      </c>
      <c r="H61" s="95">
        <v>10049.32</v>
      </c>
      <c r="I61" s="12">
        <v>10000</v>
      </c>
      <c r="J61" s="62">
        <f t="shared" ref="J61:J64" si="13">E61/D61</f>
        <v>3.7742462959606594E-4</v>
      </c>
      <c r="K61" s="275">
        <f t="shared" ref="K61:K65" si="14">(F61-I61)/(H61-I61)</f>
        <v>0.92315490673160472</v>
      </c>
      <c r="L61" s="353"/>
      <c r="M61" s="353"/>
      <c r="N61" s="216">
        <v>42929</v>
      </c>
    </row>
    <row r="62" spans="1:14" ht="14.25" customHeight="1">
      <c r="A62" s="365"/>
      <c r="B62" s="147">
        <v>117.98</v>
      </c>
      <c r="C62" s="148" t="s">
        <v>179</v>
      </c>
      <c r="D62" s="149">
        <v>10001.918</v>
      </c>
      <c r="E62" s="149">
        <v>1.9179999999999999</v>
      </c>
      <c r="F62" s="149">
        <f>D62+E62</f>
        <v>10003.835999999999</v>
      </c>
      <c r="G62" s="150" t="s">
        <v>149</v>
      </c>
      <c r="H62" s="151">
        <v>10047.950000000001</v>
      </c>
      <c r="I62" s="12">
        <v>10000</v>
      </c>
      <c r="J62" s="62">
        <f t="shared" si="13"/>
        <v>1.9176321981443959E-4</v>
      </c>
      <c r="K62" s="275">
        <f t="shared" si="14"/>
        <v>7.9999999999984819E-2</v>
      </c>
      <c r="L62" s="353"/>
      <c r="M62" s="353"/>
      <c r="N62" s="216">
        <v>42951</v>
      </c>
    </row>
    <row r="63" spans="1:14" ht="14.25" customHeight="1">
      <c r="A63" s="365"/>
      <c r="B63" s="362">
        <v>118.93</v>
      </c>
      <c r="C63" s="48" t="s">
        <v>176</v>
      </c>
      <c r="D63" s="102">
        <v>10002.1535</v>
      </c>
      <c r="E63" s="102">
        <v>2.1535000000000002</v>
      </c>
      <c r="F63" s="102">
        <f t="shared" ref="F63:F64" si="15">D63+E63</f>
        <v>10004.307000000001</v>
      </c>
      <c r="G63" s="72" t="s">
        <v>150</v>
      </c>
      <c r="H63" s="103">
        <v>10079.68</v>
      </c>
      <c r="I63" s="12">
        <v>10000</v>
      </c>
      <c r="J63" s="62">
        <f t="shared" si="13"/>
        <v>2.1530363436234008E-4</v>
      </c>
      <c r="K63" s="275">
        <f t="shared" si="14"/>
        <v>5.4053714859446322E-2</v>
      </c>
      <c r="L63" s="353"/>
      <c r="M63" s="353"/>
      <c r="N63" s="217" t="s">
        <v>148</v>
      </c>
    </row>
    <row r="64" spans="1:14" ht="25.5">
      <c r="A64" s="365"/>
      <c r="B64" s="363"/>
      <c r="C64" s="48" t="s">
        <v>177</v>
      </c>
      <c r="D64" s="102">
        <v>1021.372</v>
      </c>
      <c r="E64" s="102">
        <v>0.32879999999999998</v>
      </c>
      <c r="F64" s="102">
        <f t="shared" si="15"/>
        <v>1021.7008</v>
      </c>
      <c r="G64" s="72" t="s">
        <v>132</v>
      </c>
      <c r="H64" s="103">
        <v>1032.8800000000001</v>
      </c>
      <c r="I64" s="12">
        <v>1000</v>
      </c>
      <c r="J64" s="62">
        <f t="shared" si="13"/>
        <v>3.2191992731345681E-4</v>
      </c>
      <c r="K64" s="275">
        <f t="shared" si="14"/>
        <v>0.65999999999999659</v>
      </c>
      <c r="L64" s="353"/>
      <c r="M64" s="353"/>
      <c r="N64" s="217" t="s">
        <v>134</v>
      </c>
    </row>
    <row r="65" spans="1:14" ht="23.25" thickBot="1">
      <c r="A65" s="366"/>
      <c r="B65" s="172">
        <v>29.59</v>
      </c>
      <c r="C65" s="171" t="s">
        <v>175</v>
      </c>
      <c r="D65" s="142">
        <v>10062.51</v>
      </c>
      <c r="E65" s="143">
        <v>3.29</v>
      </c>
      <c r="F65" s="143">
        <f>D65+E65</f>
        <v>10065.800000000001</v>
      </c>
      <c r="G65" s="144" t="s">
        <v>126</v>
      </c>
      <c r="H65" s="143">
        <v>11196.73</v>
      </c>
      <c r="I65" s="145">
        <v>10000</v>
      </c>
      <c r="J65" s="146">
        <f>E65/D65</f>
        <v>3.2695619681371744E-4</v>
      </c>
      <c r="K65" s="275">
        <f t="shared" si="14"/>
        <v>5.4983162451013277E-2</v>
      </c>
      <c r="L65" s="354"/>
      <c r="M65" s="354"/>
      <c r="N65" s="218" t="s">
        <v>135</v>
      </c>
    </row>
    <row r="66" spans="1:14" ht="18.75" thickBot="1">
      <c r="A66" s="219" t="s">
        <v>79</v>
      </c>
      <c r="B66" s="173">
        <f>SUM(B60:B65)+B69</f>
        <v>301.62</v>
      </c>
      <c r="C66" s="37" t="s">
        <v>75</v>
      </c>
      <c r="D66" s="11">
        <f>SUM(D60:D65)</f>
        <v>49629.693500000008</v>
      </c>
      <c r="E66" s="61">
        <f>SUM(E60:E65)</f>
        <v>14.945499999999999</v>
      </c>
      <c r="F66" s="11">
        <f>SUM(F60:F65)</f>
        <v>49644.639000000003</v>
      </c>
      <c r="G66" s="121" t="s">
        <v>154</v>
      </c>
      <c r="H66" s="66">
        <f>L60*10000</f>
        <v>3.0114028409222384</v>
      </c>
      <c r="I66" s="157">
        <f>SUM(I60:I65)</f>
        <v>49500</v>
      </c>
      <c r="J66" s="68"/>
      <c r="K66" s="68"/>
      <c r="L66" s="7" t="s">
        <v>56</v>
      </c>
      <c r="M66" s="66">
        <f>M60*10000</f>
        <v>1099.1620369366169</v>
      </c>
      <c r="N66" s="220"/>
    </row>
    <row r="67" spans="1:14" ht="29.25" thickTop="1">
      <c r="A67" s="224"/>
      <c r="B67" s="122" t="s">
        <v>138</v>
      </c>
      <c r="C67" s="183" t="s">
        <v>139</v>
      </c>
      <c r="D67" s="123">
        <v>1404.55</v>
      </c>
      <c r="E67" s="124">
        <v>0</v>
      </c>
      <c r="F67" s="124">
        <f>D67+E67</f>
        <v>1404.55</v>
      </c>
      <c r="G67" s="125">
        <v>42811</v>
      </c>
      <c r="H67" s="123">
        <f>F67</f>
        <v>1404.55</v>
      </c>
      <c r="I67" s="126">
        <v>1500</v>
      </c>
      <c r="J67" s="127">
        <f>(H67-I67)/I67</f>
        <v>-6.3633333333333361E-2</v>
      </c>
      <c r="K67" s="127"/>
      <c r="L67" s="128"/>
      <c r="M67" s="129"/>
      <c r="N67" s="221"/>
    </row>
    <row r="68" spans="1:14" ht="28.5">
      <c r="A68" s="224"/>
      <c r="B68" s="130" t="s">
        <v>138</v>
      </c>
      <c r="C68" s="184" t="s">
        <v>163</v>
      </c>
      <c r="D68" s="131">
        <v>1500</v>
      </c>
      <c r="E68" s="132">
        <v>0</v>
      </c>
      <c r="F68" s="132">
        <f>D68+E68</f>
        <v>1500</v>
      </c>
      <c r="G68" s="133">
        <v>42927</v>
      </c>
      <c r="H68" s="131">
        <f>F68</f>
        <v>1500</v>
      </c>
      <c r="I68" s="166">
        <v>1500</v>
      </c>
      <c r="J68" s="167">
        <f>(H68-I68)/I68</f>
        <v>0</v>
      </c>
      <c r="K68" s="167"/>
      <c r="L68" s="168"/>
      <c r="M68" s="169"/>
      <c r="N68" s="222"/>
    </row>
    <row r="69" spans="1:14" ht="25.5">
      <c r="A69" s="224"/>
      <c r="B69" s="161">
        <v>7.12</v>
      </c>
      <c r="C69" s="176" t="s">
        <v>182</v>
      </c>
      <c r="D69" s="163">
        <v>450</v>
      </c>
      <c r="E69" s="162">
        <v>0</v>
      </c>
      <c r="F69" s="162">
        <f t="shared" ref="F69" si="16">D69+E69</f>
        <v>450</v>
      </c>
      <c r="G69" s="164" t="s">
        <v>10</v>
      </c>
      <c r="H69" s="165">
        <f>F69</f>
        <v>450</v>
      </c>
      <c r="I69" s="170">
        <v>450</v>
      </c>
      <c r="J69" s="238">
        <f t="shared" ref="J69" si="17">E69/D69</f>
        <v>0</v>
      </c>
      <c r="K69" s="239">
        <f>(F69-I69)/I69</f>
        <v>0</v>
      </c>
      <c r="L69" s="174"/>
      <c r="M69" s="175"/>
      <c r="N69" s="223"/>
    </row>
    <row r="70" spans="1:14">
      <c r="A70" s="224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225"/>
    </row>
    <row r="71" spans="1:14" s="156" customFormat="1" ht="16.5" customHeight="1" thickBot="1">
      <c r="A71" s="226" t="s">
        <v>36</v>
      </c>
      <c r="B71" s="177" t="s">
        <v>1</v>
      </c>
      <c r="C71" s="180" t="s">
        <v>102</v>
      </c>
      <c r="D71" s="180" t="s">
        <v>74</v>
      </c>
      <c r="E71" s="180" t="s">
        <v>94</v>
      </c>
      <c r="F71" s="177" t="s">
        <v>183</v>
      </c>
      <c r="G71" s="177" t="s">
        <v>190</v>
      </c>
      <c r="H71" s="177" t="s">
        <v>188</v>
      </c>
      <c r="I71" s="179" t="s">
        <v>189</v>
      </c>
      <c r="J71" s="179" t="s">
        <v>191</v>
      </c>
      <c r="K71" s="181" t="s">
        <v>186</v>
      </c>
      <c r="L71" s="181" t="s">
        <v>187</v>
      </c>
      <c r="M71" s="178" t="s">
        <v>185</v>
      </c>
      <c r="N71" s="227" t="s">
        <v>184</v>
      </c>
    </row>
    <row r="72" spans="1:14" s="182" customFormat="1" ht="16.5" thickBot="1">
      <c r="A72" s="228" t="s">
        <v>197</v>
      </c>
      <c r="B72" s="229" t="s">
        <v>58</v>
      </c>
      <c r="C72" s="230">
        <f>F66+B66</f>
        <v>49946.259000000005</v>
      </c>
      <c r="D72" s="230">
        <f>I66</f>
        <v>49500</v>
      </c>
      <c r="E72" s="231">
        <v>20</v>
      </c>
      <c r="F72" s="232">
        <f>C72-D72</f>
        <v>446.25900000000547</v>
      </c>
      <c r="G72" s="233">
        <f>F72/D72</f>
        <v>9.0153333333334446E-3</v>
      </c>
      <c r="H72" s="232">
        <f>F72/E72</f>
        <v>22.312950000000274</v>
      </c>
      <c r="I72" s="233">
        <f>G72/E72</f>
        <v>4.5076666666667224E-4</v>
      </c>
      <c r="J72" s="234">
        <f>H72*10000/D72</f>
        <v>4.5076666666667222</v>
      </c>
      <c r="K72" s="235">
        <f>B66</f>
        <v>301.62</v>
      </c>
      <c r="L72" s="235">
        <f>F72-K72</f>
        <v>144.63900000000547</v>
      </c>
      <c r="M72" s="233">
        <f>I72*365</f>
        <v>0.16452983333333537</v>
      </c>
      <c r="N72" s="236">
        <f>H72*365</f>
        <v>8144.2267500000999</v>
      </c>
    </row>
    <row r="73" spans="1:14" ht="15" thickTop="1"/>
    <row r="74" spans="1:14" ht="15" thickBot="1"/>
    <row r="75" spans="1:14" s="156" customFormat="1" ht="15.75" thickTop="1" thickBot="1">
      <c r="A75" s="186" t="s">
        <v>0</v>
      </c>
      <c r="B75" s="187" t="s">
        <v>142</v>
      </c>
      <c r="C75" s="188" t="s">
        <v>1</v>
      </c>
      <c r="D75" s="187" t="s">
        <v>17</v>
      </c>
      <c r="E75" s="187" t="s">
        <v>11</v>
      </c>
      <c r="F75" s="187" t="s">
        <v>18</v>
      </c>
      <c r="G75" s="187" t="s">
        <v>14</v>
      </c>
      <c r="H75" s="187" t="s">
        <v>19</v>
      </c>
      <c r="I75" s="187" t="s">
        <v>2</v>
      </c>
      <c r="J75" s="187" t="s">
        <v>181</v>
      </c>
      <c r="K75" s="187" t="s">
        <v>216</v>
      </c>
      <c r="L75" s="187" t="s">
        <v>49</v>
      </c>
      <c r="M75" s="187" t="s">
        <v>30</v>
      </c>
      <c r="N75" s="189" t="s">
        <v>82</v>
      </c>
    </row>
    <row r="76" spans="1:14" ht="25.5">
      <c r="A76" s="349" t="s">
        <v>192</v>
      </c>
      <c r="B76" s="360">
        <v>28</v>
      </c>
      <c r="C76" s="136" t="s">
        <v>174</v>
      </c>
      <c r="D76" s="137">
        <v>8503.4652000000006</v>
      </c>
      <c r="E76" s="137">
        <v>3.4651999999999998</v>
      </c>
      <c r="F76" s="137">
        <f>D76+E76</f>
        <v>8506.9304000000011</v>
      </c>
      <c r="G76" s="138" t="s">
        <v>173</v>
      </c>
      <c r="H76" s="139">
        <v>9733.6200000000008</v>
      </c>
      <c r="I76" s="140">
        <v>8500</v>
      </c>
      <c r="J76" s="141">
        <f t="shared" ref="J76:J80" si="18">E76/D76</f>
        <v>4.075044606521115E-4</v>
      </c>
      <c r="K76" s="275">
        <f>(F76-I76)/(H76-I76)</f>
        <v>5.6179374523768226E-3</v>
      </c>
      <c r="L76" s="352">
        <f>E82/D82</f>
        <v>3.0104962592234782E-4</v>
      </c>
      <c r="M76" s="352">
        <f>L76*365</f>
        <v>0.10988311346165695</v>
      </c>
      <c r="N76" s="190" t="s">
        <v>180</v>
      </c>
    </row>
    <row r="77" spans="1:14" ht="25.5">
      <c r="A77" s="350"/>
      <c r="B77" s="361"/>
      <c r="C77" s="92" t="s">
        <v>178</v>
      </c>
      <c r="D77" s="94">
        <v>10045.530000000002</v>
      </c>
      <c r="E77" s="94">
        <v>3.79</v>
      </c>
      <c r="F77" s="94">
        <f>D77+E77</f>
        <v>10049.320000000003</v>
      </c>
      <c r="G77" s="93" t="s">
        <v>124</v>
      </c>
      <c r="H77" s="95">
        <v>10049.32</v>
      </c>
      <c r="I77" s="12">
        <v>10000</v>
      </c>
      <c r="J77" s="62">
        <f t="shared" si="18"/>
        <v>3.7728223398864958E-4</v>
      </c>
      <c r="K77" s="275">
        <f t="shared" ref="K77:K81" si="19">(F77-I77)/(H77-I77)</f>
        <v>1.0000000000000737</v>
      </c>
      <c r="L77" s="353"/>
      <c r="M77" s="353"/>
      <c r="N77" s="191">
        <v>42929</v>
      </c>
    </row>
    <row r="78" spans="1:14" ht="25.5">
      <c r="A78" s="350"/>
      <c r="B78" s="147">
        <v>117.98</v>
      </c>
      <c r="C78" s="148" t="s">
        <v>179</v>
      </c>
      <c r="D78" s="149">
        <v>10003.835999999999</v>
      </c>
      <c r="E78" s="149">
        <v>1.9179999999999999</v>
      </c>
      <c r="F78" s="149">
        <f>D78+E78</f>
        <v>10005.753999999999</v>
      </c>
      <c r="G78" s="150" t="s">
        <v>149</v>
      </c>
      <c r="H78" s="151">
        <v>10047.950000000001</v>
      </c>
      <c r="I78" s="12">
        <v>10000</v>
      </c>
      <c r="J78" s="62">
        <f t="shared" si="18"/>
        <v>1.9172645373234827E-4</v>
      </c>
      <c r="K78" s="275">
        <f t="shared" si="19"/>
        <v>0.11999999999997724</v>
      </c>
      <c r="L78" s="353"/>
      <c r="M78" s="353"/>
      <c r="N78" s="191">
        <v>42951</v>
      </c>
    </row>
    <row r="79" spans="1:14" ht="25.5">
      <c r="A79" s="350"/>
      <c r="B79" s="362">
        <v>118.93</v>
      </c>
      <c r="C79" s="48" t="s">
        <v>176</v>
      </c>
      <c r="D79" s="102">
        <v>10004.307000000001</v>
      </c>
      <c r="E79" s="102">
        <v>2.1535000000000002</v>
      </c>
      <c r="F79" s="102">
        <f t="shared" ref="F79:F80" si="20">D79+E79</f>
        <v>10006.460500000001</v>
      </c>
      <c r="G79" s="72" t="s">
        <v>150</v>
      </c>
      <c r="H79" s="103">
        <v>10079.68</v>
      </c>
      <c r="I79" s="12">
        <v>10000</v>
      </c>
      <c r="J79" s="62">
        <f t="shared" si="18"/>
        <v>2.1525728868576304E-4</v>
      </c>
      <c r="K79" s="275">
        <f t="shared" si="19"/>
        <v>8.1080572289169484E-2</v>
      </c>
      <c r="L79" s="353"/>
      <c r="M79" s="353"/>
      <c r="N79" s="192" t="s">
        <v>148</v>
      </c>
    </row>
    <row r="80" spans="1:14" ht="25.5">
      <c r="A80" s="350"/>
      <c r="B80" s="363"/>
      <c r="C80" s="48" t="s">
        <v>177</v>
      </c>
      <c r="D80" s="102">
        <v>1021.7008</v>
      </c>
      <c r="E80" s="102">
        <v>0.32879999999999998</v>
      </c>
      <c r="F80" s="102">
        <f t="shared" si="20"/>
        <v>1022.0296</v>
      </c>
      <c r="G80" s="72" t="s">
        <v>132</v>
      </c>
      <c r="H80" s="103">
        <v>1032.8800000000001</v>
      </c>
      <c r="I80" s="12">
        <v>1000</v>
      </c>
      <c r="J80" s="62">
        <f t="shared" si="18"/>
        <v>3.2181632822446648E-4</v>
      </c>
      <c r="K80" s="275">
        <f t="shared" si="19"/>
        <v>0.66999999999999649</v>
      </c>
      <c r="L80" s="353"/>
      <c r="M80" s="353"/>
      <c r="N80" s="192" t="s">
        <v>134</v>
      </c>
    </row>
    <row r="81" spans="1:14" ht="23.25" thickBot="1">
      <c r="A81" s="351"/>
      <c r="B81" s="172">
        <v>29.59</v>
      </c>
      <c r="C81" s="171" t="s">
        <v>175</v>
      </c>
      <c r="D81" s="142">
        <v>10065.800000000001</v>
      </c>
      <c r="E81" s="143">
        <v>3.29</v>
      </c>
      <c r="F81" s="143">
        <f>D81+E81</f>
        <v>10069.090000000002</v>
      </c>
      <c r="G81" s="144" t="s">
        <v>126</v>
      </c>
      <c r="H81" s="143">
        <v>11196.73</v>
      </c>
      <c r="I81" s="145">
        <v>10000</v>
      </c>
      <c r="J81" s="146">
        <f>E81/D81</f>
        <v>3.2684933139939197E-4</v>
      </c>
      <c r="K81" s="275">
        <f t="shared" si="19"/>
        <v>5.7732320573564623E-2</v>
      </c>
      <c r="L81" s="354"/>
      <c r="M81" s="354"/>
      <c r="N81" s="193" t="s">
        <v>135</v>
      </c>
    </row>
    <row r="82" spans="1:14" ht="18.75" thickBot="1">
      <c r="A82" s="194" t="s">
        <v>193</v>
      </c>
      <c r="B82" s="173">
        <f>SUM(B76:B81)</f>
        <v>294.5</v>
      </c>
      <c r="C82" s="37" t="s">
        <v>75</v>
      </c>
      <c r="D82" s="11">
        <f>SUM(D76:D81)</f>
        <v>49644.639000000003</v>
      </c>
      <c r="E82" s="61">
        <f>SUM(E76:E81)</f>
        <v>14.945499999999999</v>
      </c>
      <c r="F82" s="11">
        <f>SUM(F76:F81)</f>
        <v>49659.584500000012</v>
      </c>
      <c r="G82" s="121" t="s">
        <v>154</v>
      </c>
      <c r="H82" s="66">
        <f>L76*10000</f>
        <v>3.0104962592234781</v>
      </c>
      <c r="I82" s="157">
        <f>SUM(I76:I81)</f>
        <v>49500</v>
      </c>
      <c r="J82" s="68"/>
      <c r="K82" s="68"/>
      <c r="L82" s="7" t="s">
        <v>56</v>
      </c>
      <c r="M82" s="66">
        <f>M76*10000</f>
        <v>1098.8311346165694</v>
      </c>
      <c r="N82" s="195"/>
    </row>
    <row r="83" spans="1:14" ht="26.25" thickTop="1">
      <c r="A83" s="346" t="s">
        <v>194</v>
      </c>
      <c r="B83" s="122" t="s">
        <v>138</v>
      </c>
      <c r="C83" s="244" t="s">
        <v>139</v>
      </c>
      <c r="D83" s="123">
        <v>1404.55</v>
      </c>
      <c r="E83" s="124">
        <v>3.47</v>
      </c>
      <c r="F83" s="124">
        <f>D83+E83</f>
        <v>1408.02</v>
      </c>
      <c r="G83" s="125">
        <v>42811</v>
      </c>
      <c r="H83" s="123">
        <f>F83</f>
        <v>1408.02</v>
      </c>
      <c r="I83" s="126">
        <v>1500</v>
      </c>
      <c r="J83" s="127">
        <f>(H83-I83)/I83</f>
        <v>-6.1320000000000013E-2</v>
      </c>
      <c r="K83" s="127"/>
      <c r="L83" s="128"/>
      <c r="M83" s="129"/>
      <c r="N83" s="196"/>
    </row>
    <row r="84" spans="1:14" ht="25.5">
      <c r="A84" s="347"/>
      <c r="B84" s="130" t="s">
        <v>138</v>
      </c>
      <c r="C84" s="243" t="s">
        <v>195</v>
      </c>
      <c r="D84" s="131">
        <v>1500</v>
      </c>
      <c r="E84" s="132">
        <v>-2.25</v>
      </c>
      <c r="F84" s="132">
        <f>D84+E84</f>
        <v>1497.75</v>
      </c>
      <c r="G84" s="133">
        <v>42927</v>
      </c>
      <c r="H84" s="131">
        <f>F84</f>
        <v>1497.75</v>
      </c>
      <c r="I84" s="166">
        <v>1500</v>
      </c>
      <c r="J84" s="167">
        <f>(H84-I84)/I84</f>
        <v>-1.5E-3</v>
      </c>
      <c r="K84" s="237" t="s">
        <v>200</v>
      </c>
      <c r="L84" s="242">
        <v>1.4562999999999999</v>
      </c>
      <c r="M84" s="241" t="s">
        <v>199</v>
      </c>
      <c r="N84" s="240" t="s">
        <v>198</v>
      </c>
    </row>
    <row r="85" spans="1:14" ht="25.5">
      <c r="A85" s="348"/>
      <c r="B85" s="161">
        <v>7.12</v>
      </c>
      <c r="C85" s="176" t="s">
        <v>182</v>
      </c>
      <c r="D85" s="163">
        <v>450</v>
      </c>
      <c r="E85" s="162">
        <v>0.06</v>
      </c>
      <c r="F85" s="162">
        <f t="shared" ref="F85" si="21">D85+E85</f>
        <v>450.06</v>
      </c>
      <c r="G85" s="164" t="s">
        <v>10</v>
      </c>
      <c r="H85" s="165">
        <f>F85</f>
        <v>450.06</v>
      </c>
      <c r="I85" s="170">
        <v>450</v>
      </c>
      <c r="J85" s="238">
        <f t="shared" ref="J85" si="22">E85/D85</f>
        <v>1.3333333333333334E-4</v>
      </c>
      <c r="K85" s="239">
        <f>(F85-I85)/I85</f>
        <v>1.3333333333333838E-4</v>
      </c>
      <c r="L85" s="174"/>
      <c r="M85" s="175"/>
      <c r="N85" s="197"/>
    </row>
    <row r="86" spans="1:14">
      <c r="A86" s="198"/>
      <c r="B86" s="185"/>
      <c r="C86" s="185"/>
      <c r="D86" s="185"/>
      <c r="E86" s="185"/>
      <c r="F86" s="185"/>
      <c r="G86" s="185"/>
      <c r="H86" s="185"/>
      <c r="I86" s="185"/>
      <c r="J86" s="185"/>
      <c r="K86" s="185"/>
      <c r="L86" s="185"/>
      <c r="M86" s="185"/>
      <c r="N86" s="199"/>
    </row>
    <row r="87" spans="1:14" s="156" customFormat="1" ht="16.5" customHeight="1" thickBot="1">
      <c r="A87" s="200" t="s">
        <v>36</v>
      </c>
      <c r="B87" s="177" t="s">
        <v>1</v>
      </c>
      <c r="C87" s="180" t="s">
        <v>102</v>
      </c>
      <c r="D87" s="180" t="s">
        <v>74</v>
      </c>
      <c r="E87" s="180" t="s">
        <v>94</v>
      </c>
      <c r="F87" s="177" t="s">
        <v>183</v>
      </c>
      <c r="G87" s="177" t="s">
        <v>190</v>
      </c>
      <c r="H87" s="177" t="s">
        <v>188</v>
      </c>
      <c r="I87" s="179" t="s">
        <v>189</v>
      </c>
      <c r="J87" s="179" t="s">
        <v>191</v>
      </c>
      <c r="K87" s="181" t="s">
        <v>186</v>
      </c>
      <c r="L87" s="181" t="s">
        <v>187</v>
      </c>
      <c r="M87" s="178" t="s">
        <v>185</v>
      </c>
      <c r="N87" s="201" t="s">
        <v>201</v>
      </c>
    </row>
    <row r="88" spans="1:14" s="182" customFormat="1" ht="16.5" thickBot="1">
      <c r="A88" s="202" t="s">
        <v>196</v>
      </c>
      <c r="B88" s="203" t="s">
        <v>58</v>
      </c>
      <c r="C88" s="204">
        <f>F82+B82</f>
        <v>49954.084500000012</v>
      </c>
      <c r="D88" s="204">
        <f>I82</f>
        <v>49500</v>
      </c>
      <c r="E88" s="205">
        <v>21</v>
      </c>
      <c r="F88" s="206">
        <f>C88-D88</f>
        <v>454.08450000001176</v>
      </c>
      <c r="G88" s="207">
        <f>F88/D88</f>
        <v>9.1734242424244793E-3</v>
      </c>
      <c r="H88" s="206">
        <f>F88/E88</f>
        <v>21.62307142857199</v>
      </c>
      <c r="I88" s="207">
        <f>G88/E88</f>
        <v>4.3682972582973709E-4</v>
      </c>
      <c r="J88" s="208">
        <f>H88*10000/D88</f>
        <v>4.368297258297372</v>
      </c>
      <c r="K88" s="209">
        <f>B82</f>
        <v>294.5</v>
      </c>
      <c r="L88" s="209">
        <f>F88-K88</f>
        <v>159.58450000001176</v>
      </c>
      <c r="M88" s="207">
        <f>I88*365</f>
        <v>0.15944284992785404</v>
      </c>
      <c r="N88" s="210">
        <f>H88*365</f>
        <v>7892.4210714287765</v>
      </c>
    </row>
    <row r="89" spans="1:14" ht="15.75" thickTop="1" thickBot="1"/>
    <row r="90" spans="1:14" s="156" customFormat="1" ht="15.75" thickTop="1" thickBot="1">
      <c r="A90" s="186" t="s">
        <v>0</v>
      </c>
      <c r="B90" s="187" t="s">
        <v>142</v>
      </c>
      <c r="C90" s="188" t="s">
        <v>1</v>
      </c>
      <c r="D90" s="187" t="s">
        <v>17</v>
      </c>
      <c r="E90" s="187" t="s">
        <v>11</v>
      </c>
      <c r="F90" s="187" t="s">
        <v>18</v>
      </c>
      <c r="G90" s="187" t="s">
        <v>14</v>
      </c>
      <c r="H90" s="187" t="s">
        <v>19</v>
      </c>
      <c r="I90" s="187" t="s">
        <v>2</v>
      </c>
      <c r="J90" s="187" t="s">
        <v>181</v>
      </c>
      <c r="K90" s="187" t="s">
        <v>216</v>
      </c>
      <c r="L90" s="187" t="s">
        <v>49</v>
      </c>
      <c r="M90" s="187" t="s">
        <v>30</v>
      </c>
      <c r="N90" s="189" t="s">
        <v>82</v>
      </c>
    </row>
    <row r="91" spans="1:14" ht="25.5">
      <c r="A91" s="349" t="s">
        <v>202</v>
      </c>
      <c r="B91" s="245">
        <v>77.319999999999993</v>
      </c>
      <c r="C91" s="136" t="s">
        <v>218</v>
      </c>
      <c r="D91" s="137">
        <v>8506.9304000000011</v>
      </c>
      <c r="E91" s="137">
        <v>3.4651999999999998</v>
      </c>
      <c r="F91" s="137">
        <f>D91+E91</f>
        <v>8510.3956000000017</v>
      </c>
      <c r="G91" s="138" t="s">
        <v>173</v>
      </c>
      <c r="H91" s="139">
        <v>9733.6200000000008</v>
      </c>
      <c r="I91" s="140">
        <v>8500</v>
      </c>
      <c r="J91" s="141">
        <f t="shared" ref="J91:J94" si="23">E91/D91</f>
        <v>4.0733846840923955E-4</v>
      </c>
      <c r="K91" s="275">
        <f>(F91-I91)/(H91-I91)</f>
        <v>8.4269061785652334E-3</v>
      </c>
      <c r="L91" s="352">
        <f>E96/D96</f>
        <v>2.8163154527786601E-4</v>
      </c>
      <c r="M91" s="352">
        <f>L91*365</f>
        <v>0.10279551402642109</v>
      </c>
      <c r="N91" s="190" t="s">
        <v>180</v>
      </c>
    </row>
    <row r="92" spans="1:14" ht="25.5">
      <c r="A92" s="350"/>
      <c r="B92" s="147">
        <v>117.98</v>
      </c>
      <c r="C92" s="148" t="s">
        <v>179</v>
      </c>
      <c r="D92" s="149">
        <v>10005.753999999999</v>
      </c>
      <c r="E92" s="149">
        <v>1.9179999999999999</v>
      </c>
      <c r="F92" s="149">
        <f>D92+E92</f>
        <v>10007.671999999999</v>
      </c>
      <c r="G92" s="150" t="s">
        <v>149</v>
      </c>
      <c r="H92" s="151">
        <v>10047.950000000001</v>
      </c>
      <c r="I92" s="12">
        <v>10000</v>
      </c>
      <c r="J92" s="62">
        <f t="shared" si="23"/>
        <v>1.916897017456156E-4</v>
      </c>
      <c r="K92" s="275">
        <f t="shared" ref="K92:K95" si="24">(F92-I92)/(H92-I92)</f>
        <v>0.15999999999996964</v>
      </c>
      <c r="L92" s="353"/>
      <c r="M92" s="353"/>
      <c r="N92" s="191">
        <v>42951</v>
      </c>
    </row>
    <row r="93" spans="1:14" ht="25.5">
      <c r="A93" s="350"/>
      <c r="B93" s="362">
        <v>118.93</v>
      </c>
      <c r="C93" s="48" t="s">
        <v>176</v>
      </c>
      <c r="D93" s="102">
        <v>10006.460500000001</v>
      </c>
      <c r="E93" s="102">
        <v>2.1535000000000002</v>
      </c>
      <c r="F93" s="102">
        <f t="shared" ref="F93:F94" si="25">D93+E93</f>
        <v>10008.614000000001</v>
      </c>
      <c r="G93" s="72" t="s">
        <v>150</v>
      </c>
      <c r="H93" s="103">
        <v>10079.68</v>
      </c>
      <c r="I93" s="12">
        <v>10000</v>
      </c>
      <c r="J93" s="62">
        <f t="shared" si="23"/>
        <v>2.1521096295738139E-4</v>
      </c>
      <c r="K93" s="275">
        <f t="shared" si="24"/>
        <v>0.10810742971889264</v>
      </c>
      <c r="L93" s="353"/>
      <c r="M93" s="353"/>
      <c r="N93" s="192" t="s">
        <v>148</v>
      </c>
    </row>
    <row r="94" spans="1:14" ht="25.5">
      <c r="A94" s="350"/>
      <c r="B94" s="363"/>
      <c r="C94" s="48" t="s">
        <v>177</v>
      </c>
      <c r="D94" s="102">
        <v>1022.0296</v>
      </c>
      <c r="E94" s="102">
        <v>0.32879999999999998</v>
      </c>
      <c r="F94" s="102">
        <f t="shared" si="25"/>
        <v>1022.3584</v>
      </c>
      <c r="G94" s="72" t="s">
        <v>132</v>
      </c>
      <c r="H94" s="103">
        <v>1032.8800000000001</v>
      </c>
      <c r="I94" s="12">
        <v>1000</v>
      </c>
      <c r="J94" s="62">
        <f t="shared" si="23"/>
        <v>3.2171279579378133E-4</v>
      </c>
      <c r="K94" s="275">
        <f t="shared" si="24"/>
        <v>0.6799999999999965</v>
      </c>
      <c r="L94" s="353"/>
      <c r="M94" s="353"/>
      <c r="N94" s="192" t="s">
        <v>134</v>
      </c>
    </row>
    <row r="95" spans="1:14" ht="23.25" thickBot="1">
      <c r="A95" s="351"/>
      <c r="B95" s="172">
        <v>29.59</v>
      </c>
      <c r="C95" s="171" t="s">
        <v>175</v>
      </c>
      <c r="D95" s="142">
        <v>10069.090000000002</v>
      </c>
      <c r="E95" s="143">
        <v>3.29</v>
      </c>
      <c r="F95" s="143">
        <f>D95+E95</f>
        <v>10072.380000000003</v>
      </c>
      <c r="G95" s="144" t="s">
        <v>126</v>
      </c>
      <c r="H95" s="143">
        <v>11196.73</v>
      </c>
      <c r="I95" s="145">
        <v>10000</v>
      </c>
      <c r="J95" s="146">
        <f>E95/D95</f>
        <v>3.2674253582001941E-4</v>
      </c>
      <c r="K95" s="275">
        <f t="shared" si="24"/>
        <v>6.0481478696115969E-2</v>
      </c>
      <c r="L95" s="354"/>
      <c r="M95" s="354"/>
      <c r="N95" s="193" t="s">
        <v>135</v>
      </c>
    </row>
    <row r="96" spans="1:14" ht="18.75" thickBot="1">
      <c r="A96" s="194" t="s">
        <v>104</v>
      </c>
      <c r="B96" s="173">
        <f>SUM(B91:B95)</f>
        <v>343.82</v>
      </c>
      <c r="C96" s="37" t="s">
        <v>75</v>
      </c>
      <c r="D96" s="11">
        <f>SUM(D91:D95)</f>
        <v>39610.264500000005</v>
      </c>
      <c r="E96" s="61">
        <f>SUM(E91:E95)</f>
        <v>11.1555</v>
      </c>
      <c r="F96" s="11">
        <f>SUM(F91:F95)</f>
        <v>39621.420000000006</v>
      </c>
      <c r="G96" s="121" t="s">
        <v>154</v>
      </c>
      <c r="H96" s="66">
        <f>L91*10000</f>
        <v>2.8163154527786602</v>
      </c>
      <c r="I96" s="157">
        <f>SUM(I91:I95)</f>
        <v>39500</v>
      </c>
      <c r="J96" s="68"/>
      <c r="K96" s="68"/>
      <c r="L96" s="7" t="s">
        <v>56</v>
      </c>
      <c r="M96" s="66">
        <f>M91*10000</f>
        <v>1027.955140264211</v>
      </c>
      <c r="N96" s="195"/>
    </row>
    <row r="97" spans="1:14" ht="26.25" thickTop="1">
      <c r="A97" s="346" t="s">
        <v>194</v>
      </c>
      <c r="B97" s="122" t="s">
        <v>138</v>
      </c>
      <c r="C97" s="244" t="s">
        <v>139</v>
      </c>
      <c r="D97" s="123">
        <v>1408.02</v>
      </c>
      <c r="E97" s="124">
        <v>-3.01</v>
      </c>
      <c r="F97" s="124">
        <f>D97+E97</f>
        <v>1405.01</v>
      </c>
      <c r="G97" s="125">
        <v>42811</v>
      </c>
      <c r="H97" s="123">
        <f>F97</f>
        <v>1405.01</v>
      </c>
      <c r="I97" s="126">
        <v>1500</v>
      </c>
      <c r="J97" s="127">
        <f>(H97-I97)/I97</f>
        <v>-6.332666666666667E-2</v>
      </c>
      <c r="K97" s="127"/>
      <c r="L97" s="128"/>
      <c r="M97" s="129"/>
      <c r="N97" s="196"/>
    </row>
    <row r="98" spans="1:14" ht="25.5">
      <c r="A98" s="347"/>
      <c r="B98" s="130" t="s">
        <v>138</v>
      </c>
      <c r="C98" s="243" t="s">
        <v>195</v>
      </c>
      <c r="D98" s="131">
        <v>1497.75</v>
      </c>
      <c r="E98" s="132">
        <v>-3.07</v>
      </c>
      <c r="F98" s="132">
        <f>D98+E98</f>
        <v>1494.68</v>
      </c>
      <c r="G98" s="133">
        <v>42927</v>
      </c>
      <c r="H98" s="131">
        <f>F98</f>
        <v>1494.68</v>
      </c>
      <c r="I98" s="166">
        <v>1500</v>
      </c>
      <c r="J98" s="167">
        <f>(H98-I98)/I98</f>
        <v>-3.5466666666666242E-3</v>
      </c>
      <c r="K98" s="237" t="s">
        <v>200</v>
      </c>
      <c r="L98" s="242">
        <v>1.456</v>
      </c>
      <c r="M98" s="241" t="s">
        <v>199</v>
      </c>
      <c r="N98" s="240" t="s">
        <v>198</v>
      </c>
    </row>
    <row r="99" spans="1:14" ht="25.5">
      <c r="A99" s="348"/>
      <c r="B99" s="161">
        <v>7.12</v>
      </c>
      <c r="C99" s="176" t="s">
        <v>219</v>
      </c>
      <c r="D99" s="163">
        <v>450.06</v>
      </c>
      <c r="E99" s="162">
        <v>0.06</v>
      </c>
      <c r="F99" s="162">
        <f>D99+E99</f>
        <v>450.12</v>
      </c>
      <c r="G99" s="164" t="s">
        <v>10</v>
      </c>
      <c r="H99" s="165">
        <f>F99</f>
        <v>450.12</v>
      </c>
      <c r="I99" s="170">
        <v>450</v>
      </c>
      <c r="J99" s="238">
        <f t="shared" ref="J99" si="26">E99/D99</f>
        <v>1.3331555792560991E-4</v>
      </c>
      <c r="K99" s="239">
        <f>(F99-I99)/I99</f>
        <v>2.6666666666667676E-4</v>
      </c>
      <c r="L99" s="174"/>
      <c r="M99" s="175"/>
      <c r="N99" s="197"/>
    </row>
    <row r="100" spans="1:14">
      <c r="A100" s="198"/>
      <c r="B100" s="185"/>
      <c r="C100" s="185"/>
      <c r="D100" s="185"/>
      <c r="E100" s="185"/>
      <c r="F100" s="185"/>
      <c r="G100" s="185"/>
      <c r="H100" s="185"/>
      <c r="I100" s="185"/>
      <c r="J100" s="185"/>
      <c r="K100" s="185"/>
      <c r="L100" s="185"/>
      <c r="M100" s="185"/>
      <c r="N100" s="199"/>
    </row>
    <row r="101" spans="1:14" s="156" customFormat="1" ht="16.5" customHeight="1" thickBot="1">
      <c r="A101" s="200" t="s">
        <v>36</v>
      </c>
      <c r="B101" s="177" t="s">
        <v>1</v>
      </c>
      <c r="C101" s="180" t="s">
        <v>102</v>
      </c>
      <c r="D101" s="180" t="s">
        <v>74</v>
      </c>
      <c r="E101" s="180" t="s">
        <v>94</v>
      </c>
      <c r="F101" s="177" t="s">
        <v>183</v>
      </c>
      <c r="G101" s="177" t="s">
        <v>190</v>
      </c>
      <c r="H101" s="177" t="s">
        <v>188</v>
      </c>
      <c r="I101" s="179" t="s">
        <v>189</v>
      </c>
      <c r="J101" s="179" t="s">
        <v>112</v>
      </c>
      <c r="K101" s="181" t="s">
        <v>186</v>
      </c>
      <c r="L101" s="260" t="s">
        <v>220</v>
      </c>
      <c r="M101" s="178" t="s">
        <v>185</v>
      </c>
      <c r="N101" s="201" t="s">
        <v>184</v>
      </c>
    </row>
    <row r="102" spans="1:14" s="182" customFormat="1" ht="16.5" thickBot="1">
      <c r="A102" s="202" t="s">
        <v>203</v>
      </c>
      <c r="B102" s="203" t="s">
        <v>58</v>
      </c>
      <c r="C102" s="204">
        <f>F96+B96</f>
        <v>39965.240000000005</v>
      </c>
      <c r="D102" s="204">
        <f>I96</f>
        <v>39500</v>
      </c>
      <c r="E102" s="205">
        <v>22</v>
      </c>
      <c r="F102" s="206">
        <f>C102-D102</f>
        <v>465.24000000000524</v>
      </c>
      <c r="G102" s="207">
        <f>F102/D102</f>
        <v>1.1778227848101399E-2</v>
      </c>
      <c r="H102" s="206">
        <f>F102/E102</f>
        <v>21.147272727272966</v>
      </c>
      <c r="I102" s="207">
        <f>G102/E102</f>
        <v>5.3537399309551816E-4</v>
      </c>
      <c r="J102" s="208">
        <f>H102*10000/D102</f>
        <v>5.3537399309551814</v>
      </c>
      <c r="K102" s="209">
        <f>B96</f>
        <v>343.82</v>
      </c>
      <c r="L102" s="209">
        <f>F102-K102</f>
        <v>121.42000000000525</v>
      </c>
      <c r="M102" s="207">
        <f>I102*365</f>
        <v>0.19541150747986413</v>
      </c>
      <c r="N102" s="210">
        <f>H102*365</f>
        <v>7718.7545454546325</v>
      </c>
    </row>
    <row r="103" spans="1:14" ht="15.75" thickTop="1" thickBot="1"/>
    <row r="104" spans="1:14" s="156" customFormat="1" ht="15.75" thickTop="1" thickBot="1">
      <c r="A104" s="186" t="s">
        <v>0</v>
      </c>
      <c r="B104" s="187" t="s">
        <v>142</v>
      </c>
      <c r="C104" s="188" t="s">
        <v>1</v>
      </c>
      <c r="D104" s="187" t="s">
        <v>17</v>
      </c>
      <c r="E104" s="187" t="s">
        <v>11</v>
      </c>
      <c r="F104" s="187" t="s">
        <v>18</v>
      </c>
      <c r="G104" s="187" t="s">
        <v>14</v>
      </c>
      <c r="H104" s="187" t="s">
        <v>19</v>
      </c>
      <c r="I104" s="187" t="s">
        <v>2</v>
      </c>
      <c r="J104" s="187" t="s">
        <v>181</v>
      </c>
      <c r="K104" s="187" t="s">
        <v>216</v>
      </c>
      <c r="L104" s="187" t="s">
        <v>49</v>
      </c>
      <c r="M104" s="187" t="s">
        <v>30</v>
      </c>
      <c r="N104" s="189" t="s">
        <v>82</v>
      </c>
    </row>
    <row r="105" spans="1:14" ht="15" thickBot="1">
      <c r="A105" s="349" t="s">
        <v>221</v>
      </c>
      <c r="B105" s="259">
        <v>78.91</v>
      </c>
      <c r="C105" s="289" t="s">
        <v>225</v>
      </c>
      <c r="D105" s="263">
        <v>11100</v>
      </c>
      <c r="E105" s="263"/>
      <c r="F105" s="263">
        <f>D105</f>
        <v>11100</v>
      </c>
      <c r="G105" s="264"/>
      <c r="H105" s="265"/>
      <c r="I105" s="266">
        <f>D105</f>
        <v>11100</v>
      </c>
      <c r="J105" s="267"/>
      <c r="K105" s="152"/>
      <c r="L105" s="352">
        <f>E111/D111</f>
        <v>2.1993666581101237E-4</v>
      </c>
      <c r="M105" s="352">
        <f>L105*365</f>
        <v>8.0276883021019513E-2</v>
      </c>
      <c r="N105" s="190"/>
    </row>
    <row r="106" spans="1:14" ht="25.5">
      <c r="A106" s="350"/>
      <c r="B106" s="268">
        <v>28</v>
      </c>
      <c r="C106" s="290" t="s">
        <v>218</v>
      </c>
      <c r="D106" s="269">
        <v>8510.3956000000017</v>
      </c>
      <c r="E106" s="269">
        <v>3.4651999999999998</v>
      </c>
      <c r="F106" s="269">
        <f>D106+E106</f>
        <v>8513.8608000000022</v>
      </c>
      <c r="G106" s="270" t="s">
        <v>173</v>
      </c>
      <c r="H106" s="271">
        <v>9733.6200000000008</v>
      </c>
      <c r="I106" s="272">
        <v>8500</v>
      </c>
      <c r="J106" s="273">
        <f>E106/I106</f>
        <v>4.0767058823529408E-4</v>
      </c>
      <c r="K106" s="274">
        <f>(F106-I106)/(H106-I106)</f>
        <v>1.1235874904753645E-2</v>
      </c>
      <c r="L106" s="353"/>
      <c r="M106" s="353"/>
      <c r="N106" s="190" t="s">
        <v>180</v>
      </c>
    </row>
    <row r="107" spans="1:14" ht="25.5">
      <c r="A107" s="350"/>
      <c r="B107" s="285">
        <v>117.98</v>
      </c>
      <c r="C107" s="291" t="s">
        <v>179</v>
      </c>
      <c r="D107" s="286">
        <v>10007.671999999999</v>
      </c>
      <c r="E107" s="286">
        <v>1.9179999999999999</v>
      </c>
      <c r="F107" s="286">
        <f>D107+E107</f>
        <v>10009.589999999998</v>
      </c>
      <c r="G107" s="287" t="s">
        <v>149</v>
      </c>
      <c r="H107" s="288">
        <v>10047.950000000001</v>
      </c>
      <c r="I107" s="12">
        <v>10000</v>
      </c>
      <c r="J107" s="273">
        <f t="shared" ref="J107:J110" si="27">E107/I107</f>
        <v>1.918E-4</v>
      </c>
      <c r="K107" s="275">
        <f t="shared" ref="K107:K110" si="28">(F107-I107)/(H107-I107)</f>
        <v>0.19999999999996207</v>
      </c>
      <c r="L107" s="353"/>
      <c r="M107" s="353"/>
      <c r="N107" s="191">
        <v>42951</v>
      </c>
    </row>
    <row r="108" spans="1:14" ht="25.5">
      <c r="A108" s="350"/>
      <c r="B108" s="355">
        <v>118.93</v>
      </c>
      <c r="C108" s="292" t="s">
        <v>176</v>
      </c>
      <c r="D108" s="278">
        <v>10008.614000000001</v>
      </c>
      <c r="E108" s="278">
        <v>2.1535000000000002</v>
      </c>
      <c r="F108" s="278">
        <f t="shared" ref="F108:F109" si="29">D108+E108</f>
        <v>10010.767500000002</v>
      </c>
      <c r="G108" s="279" t="s">
        <v>150</v>
      </c>
      <c r="H108" s="280">
        <v>10079.68</v>
      </c>
      <c r="I108" s="12">
        <v>10000</v>
      </c>
      <c r="J108" s="273">
        <f t="shared" si="27"/>
        <v>2.1535000000000003E-4</v>
      </c>
      <c r="K108" s="275">
        <f t="shared" si="28"/>
        <v>0.13513428714861581</v>
      </c>
      <c r="L108" s="353"/>
      <c r="M108" s="353"/>
      <c r="N108" s="192" t="s">
        <v>148</v>
      </c>
    </row>
    <row r="109" spans="1:14" ht="25.5">
      <c r="A109" s="350"/>
      <c r="B109" s="356"/>
      <c r="C109" s="292" t="s">
        <v>177</v>
      </c>
      <c r="D109" s="278">
        <v>1022.3584</v>
      </c>
      <c r="E109" s="278">
        <v>0.32879999999999998</v>
      </c>
      <c r="F109" s="278">
        <f t="shared" si="29"/>
        <v>1022.6872</v>
      </c>
      <c r="G109" s="279" t="s">
        <v>132</v>
      </c>
      <c r="H109" s="280">
        <v>1032.8800000000001</v>
      </c>
      <c r="I109" s="12">
        <v>1000</v>
      </c>
      <c r="J109" s="273">
        <f t="shared" si="27"/>
        <v>3.2879999999999997E-4</v>
      </c>
      <c r="K109" s="275">
        <f t="shared" si="28"/>
        <v>0.68999999999999651</v>
      </c>
      <c r="L109" s="353"/>
      <c r="M109" s="353"/>
      <c r="N109" s="192" t="s">
        <v>134</v>
      </c>
    </row>
    <row r="110" spans="1:14" ht="23.25" thickBot="1">
      <c r="A110" s="351"/>
      <c r="B110" s="281"/>
      <c r="C110" s="293" t="s">
        <v>175</v>
      </c>
      <c r="D110" s="282">
        <v>10072.380000000003</v>
      </c>
      <c r="E110" s="283">
        <v>3.29</v>
      </c>
      <c r="F110" s="283">
        <f>D110+E110</f>
        <v>10075.670000000004</v>
      </c>
      <c r="G110" s="284" t="s">
        <v>126</v>
      </c>
      <c r="H110" s="283">
        <v>11196.73</v>
      </c>
      <c r="I110" s="145">
        <v>10000</v>
      </c>
      <c r="J110" s="273">
        <f t="shared" si="27"/>
        <v>3.2900000000000003E-4</v>
      </c>
      <c r="K110" s="275">
        <f t="shared" si="28"/>
        <v>6.3230636818667321E-2</v>
      </c>
      <c r="L110" s="354"/>
      <c r="M110" s="354"/>
      <c r="N110" s="193" t="s">
        <v>135</v>
      </c>
    </row>
    <row r="111" spans="1:14" ht="18.75" thickBot="1">
      <c r="A111" s="194" t="s">
        <v>114</v>
      </c>
      <c r="B111" s="173">
        <f>SUM(B105:B110)</f>
        <v>343.82</v>
      </c>
      <c r="C111" s="37" t="s">
        <v>75</v>
      </c>
      <c r="D111" s="11">
        <f>SUM(D105:D110)</f>
        <v>50721.420000000006</v>
      </c>
      <c r="E111" s="61">
        <f>SUM(E105:E110)</f>
        <v>11.1555</v>
      </c>
      <c r="F111" s="11">
        <f>SUM(F105:F110)</f>
        <v>50732.575500000006</v>
      </c>
      <c r="G111" s="121" t="s">
        <v>154</v>
      </c>
      <c r="H111" s="66">
        <f>L105*10000</f>
        <v>2.1993666581101237</v>
      </c>
      <c r="I111" s="157">
        <f>SUM(I105:I110)</f>
        <v>50600</v>
      </c>
      <c r="J111" s="68"/>
      <c r="K111" s="68"/>
      <c r="L111" s="7" t="s">
        <v>56</v>
      </c>
      <c r="M111" s="66">
        <f>M105*10000</f>
        <v>802.76883021019512</v>
      </c>
      <c r="N111" s="195"/>
    </row>
    <row r="112" spans="1:14" ht="26.25" thickTop="1">
      <c r="A112" s="346" t="s">
        <v>194</v>
      </c>
      <c r="B112" s="122" t="s">
        <v>138</v>
      </c>
      <c r="C112" s="244" t="s">
        <v>139</v>
      </c>
      <c r="D112" s="123">
        <v>1405.01</v>
      </c>
      <c r="E112" s="124">
        <v>1</v>
      </c>
      <c r="F112" s="124">
        <f>D112+E112</f>
        <v>1406.01</v>
      </c>
      <c r="G112" s="125">
        <v>42811</v>
      </c>
      <c r="H112" s="123">
        <f>F112</f>
        <v>1406.01</v>
      </c>
      <c r="I112" s="126">
        <v>1500</v>
      </c>
      <c r="J112" s="127">
        <f>(H112-I112)/I112</f>
        <v>-6.2660000000000007E-2</v>
      </c>
      <c r="K112" s="127"/>
      <c r="L112" s="128"/>
      <c r="M112" s="129"/>
      <c r="N112" s="196"/>
    </row>
    <row r="113" spans="1:14" ht="25.5">
      <c r="A113" s="347"/>
      <c r="B113" s="130" t="s">
        <v>138</v>
      </c>
      <c r="C113" s="243" t="s">
        <v>195</v>
      </c>
      <c r="D113" s="131">
        <v>1494.68</v>
      </c>
      <c r="E113" s="132">
        <v>-2.0499999999999998</v>
      </c>
      <c r="F113" s="132">
        <f>D113+E113</f>
        <v>1492.63</v>
      </c>
      <c r="G113" s="133">
        <v>42927</v>
      </c>
      <c r="H113" s="131">
        <f>F113</f>
        <v>1492.63</v>
      </c>
      <c r="I113" s="166">
        <v>1500</v>
      </c>
      <c r="J113" s="167">
        <f>(H113-I113)/I113</f>
        <v>-4.9133333333332609E-3</v>
      </c>
      <c r="K113" s="237" t="s">
        <v>200</v>
      </c>
      <c r="L113" s="242">
        <v>1.454</v>
      </c>
      <c r="M113" s="241" t="s">
        <v>199</v>
      </c>
      <c r="N113" s="240" t="s">
        <v>198</v>
      </c>
    </row>
    <row r="114" spans="1:14" ht="28.5">
      <c r="A114" s="348"/>
      <c r="B114" s="161">
        <v>7.12</v>
      </c>
      <c r="C114" s="277" t="s">
        <v>226</v>
      </c>
      <c r="D114" s="163">
        <v>5450.12</v>
      </c>
      <c r="E114" s="162">
        <v>0.05</v>
      </c>
      <c r="F114" s="162">
        <f>D114+E114</f>
        <v>5450.17</v>
      </c>
      <c r="G114" s="164" t="s">
        <v>10</v>
      </c>
      <c r="H114" s="165">
        <f>F114</f>
        <v>5450.17</v>
      </c>
      <c r="I114" s="170">
        <v>5450</v>
      </c>
      <c r="J114" s="238">
        <f t="shared" ref="J114" si="30">E114/D114</f>
        <v>9.1741099278548003E-6</v>
      </c>
      <c r="K114" s="276">
        <f>(F114-I114)/I114</f>
        <v>3.1192660550472063E-5</v>
      </c>
      <c r="L114" s="174"/>
      <c r="M114" s="175"/>
      <c r="N114" s="197"/>
    </row>
    <row r="115" spans="1:14">
      <c r="A115" s="198"/>
      <c r="B115" s="185"/>
      <c r="C115" s="185"/>
      <c r="D115" s="185"/>
      <c r="E115" s="185"/>
      <c r="F115" s="185"/>
      <c r="G115" s="185"/>
      <c r="H115" s="185"/>
      <c r="I115" s="185"/>
      <c r="J115" s="185"/>
      <c r="K115" s="185"/>
      <c r="L115" s="185"/>
      <c r="M115" s="185"/>
      <c r="N115" s="199"/>
    </row>
    <row r="116" spans="1:14" s="156" customFormat="1" ht="16.5" customHeight="1" thickBot="1">
      <c r="A116" s="200" t="s">
        <v>36</v>
      </c>
      <c r="B116" s="177" t="s">
        <v>1</v>
      </c>
      <c r="C116" s="180" t="s">
        <v>102</v>
      </c>
      <c r="D116" s="180" t="s">
        <v>74</v>
      </c>
      <c r="E116" s="180" t="s">
        <v>94</v>
      </c>
      <c r="F116" s="177" t="s">
        <v>183</v>
      </c>
      <c r="G116" s="177" t="s">
        <v>190</v>
      </c>
      <c r="H116" s="177" t="s">
        <v>188</v>
      </c>
      <c r="I116" s="179" t="s">
        <v>189</v>
      </c>
      <c r="J116" s="179" t="s">
        <v>112</v>
      </c>
      <c r="K116" s="181" t="s">
        <v>186</v>
      </c>
      <c r="L116" s="260" t="s">
        <v>220</v>
      </c>
      <c r="M116" s="178" t="s">
        <v>185</v>
      </c>
      <c r="N116" s="201" t="s">
        <v>184</v>
      </c>
    </row>
    <row r="117" spans="1:14" s="182" customFormat="1" ht="16.5" thickBot="1">
      <c r="A117" s="202" t="s">
        <v>222</v>
      </c>
      <c r="B117" s="203" t="s">
        <v>58</v>
      </c>
      <c r="C117" s="204">
        <f>F111+B111</f>
        <v>51076.395500000006</v>
      </c>
      <c r="D117" s="204">
        <f>I111</f>
        <v>50600</v>
      </c>
      <c r="E117" s="205">
        <v>23</v>
      </c>
      <c r="F117" s="206">
        <f>C117-D117</f>
        <v>476.395500000006</v>
      </c>
      <c r="G117" s="207">
        <f>F117/D117</f>
        <v>9.4149308300396448E-3</v>
      </c>
      <c r="H117" s="206">
        <f>F117/E117</f>
        <v>20.712847826087216</v>
      </c>
      <c r="I117" s="207">
        <f>G117/E117</f>
        <v>4.0934481869737586E-4</v>
      </c>
      <c r="J117" s="208">
        <f>H117*10000/D117</f>
        <v>4.0934481869737578</v>
      </c>
      <c r="K117" s="209">
        <f>B111</f>
        <v>343.82</v>
      </c>
      <c r="L117" s="209">
        <f>F117-K117</f>
        <v>132.575500000006</v>
      </c>
      <c r="M117" s="207">
        <f>I117*365</f>
        <v>0.14941085882454219</v>
      </c>
      <c r="N117" s="210">
        <f>H117*365</f>
        <v>7560.1894565218336</v>
      </c>
    </row>
    <row r="118" spans="1:14" ht="15.75" thickTop="1" thickBot="1"/>
    <row r="119" spans="1:14" s="156" customFormat="1" ht="15.75" thickTop="1" thickBot="1">
      <c r="A119" s="186" t="s">
        <v>0</v>
      </c>
      <c r="B119" s="187" t="s">
        <v>142</v>
      </c>
      <c r="C119" s="188" t="s">
        <v>1</v>
      </c>
      <c r="D119" s="187" t="s">
        <v>17</v>
      </c>
      <c r="E119" s="187" t="s">
        <v>11</v>
      </c>
      <c r="F119" s="187" t="s">
        <v>18</v>
      </c>
      <c r="G119" s="187" t="s">
        <v>14</v>
      </c>
      <c r="H119" s="187" t="s">
        <v>19</v>
      </c>
      <c r="I119" s="187" t="s">
        <v>2</v>
      </c>
      <c r="J119" s="187" t="s">
        <v>181</v>
      </c>
      <c r="K119" s="187" t="s">
        <v>216</v>
      </c>
      <c r="L119" s="187" t="s">
        <v>49</v>
      </c>
      <c r="M119" s="187" t="s">
        <v>30</v>
      </c>
      <c r="N119" s="189" t="s">
        <v>82</v>
      </c>
    </row>
    <row r="120" spans="1:14" ht="15" thickBot="1">
      <c r="A120" s="349" t="s">
        <v>227</v>
      </c>
      <c r="B120" s="261">
        <v>78.91</v>
      </c>
      <c r="C120" s="289" t="s">
        <v>225</v>
      </c>
      <c r="D120" s="263">
        <v>11100</v>
      </c>
      <c r="E120" s="263"/>
      <c r="F120" s="263">
        <f>D120</f>
        <v>11100</v>
      </c>
      <c r="G120" s="264"/>
      <c r="H120" s="265"/>
      <c r="I120" s="266">
        <f>D120</f>
        <v>11100</v>
      </c>
      <c r="J120" s="267"/>
      <c r="K120" s="152"/>
      <c r="L120" s="352">
        <f>E126/D126</f>
        <v>2.1988830431051147E-4</v>
      </c>
      <c r="M120" s="352">
        <f>L120*365</f>
        <v>8.0259231073336684E-2</v>
      </c>
      <c r="N120" s="190"/>
    </row>
    <row r="121" spans="1:14" ht="25.5">
      <c r="A121" s="350"/>
      <c r="B121" s="268">
        <v>28</v>
      </c>
      <c r="C121" s="290" t="s">
        <v>218</v>
      </c>
      <c r="D121" s="269">
        <v>8513.8608000000022</v>
      </c>
      <c r="E121" s="269">
        <v>3.4651999999999998</v>
      </c>
      <c r="F121" s="269">
        <f>D121+E121</f>
        <v>8517.3260000000028</v>
      </c>
      <c r="G121" s="270" t="s">
        <v>173</v>
      </c>
      <c r="H121" s="271">
        <v>9733.6200000000008</v>
      </c>
      <c r="I121" s="272">
        <v>8500</v>
      </c>
      <c r="J121" s="273">
        <f>E121/I121</f>
        <v>4.0767058823529408E-4</v>
      </c>
      <c r="K121" s="274">
        <f>(F121-I121)/(H121-I121)</f>
        <v>1.4044843630942055E-2</v>
      </c>
      <c r="L121" s="353"/>
      <c r="M121" s="353"/>
      <c r="N121" s="190" t="s">
        <v>180</v>
      </c>
    </row>
    <row r="122" spans="1:14" ht="25.5">
      <c r="A122" s="350"/>
      <c r="B122" s="285">
        <v>117.98</v>
      </c>
      <c r="C122" s="291" t="s">
        <v>179</v>
      </c>
      <c r="D122" s="286">
        <v>10009.589999999998</v>
      </c>
      <c r="E122" s="286">
        <v>1.9179999999999999</v>
      </c>
      <c r="F122" s="286">
        <f>D122+E122</f>
        <v>10011.507999999998</v>
      </c>
      <c r="G122" s="287" t="s">
        <v>149</v>
      </c>
      <c r="H122" s="288">
        <v>10047.950000000001</v>
      </c>
      <c r="I122" s="12">
        <v>10000</v>
      </c>
      <c r="J122" s="273">
        <f t="shared" ref="J122:J125" si="31">E122/I122</f>
        <v>1.918E-4</v>
      </c>
      <c r="K122" s="275">
        <f t="shared" ref="K122:K125" si="32">(F122-I122)/(H122-I122)</f>
        <v>0.23999999999995447</v>
      </c>
      <c r="L122" s="353"/>
      <c r="M122" s="353"/>
      <c r="N122" s="191">
        <v>42951</v>
      </c>
    </row>
    <row r="123" spans="1:14" ht="25.5">
      <c r="A123" s="350"/>
      <c r="B123" s="355">
        <v>118.93</v>
      </c>
      <c r="C123" s="292" t="s">
        <v>176</v>
      </c>
      <c r="D123" s="278">
        <v>10010.767500000002</v>
      </c>
      <c r="E123" s="278">
        <v>2.1535000000000002</v>
      </c>
      <c r="F123" s="278">
        <f t="shared" ref="F123:F124" si="33">D123+E123</f>
        <v>10012.921000000002</v>
      </c>
      <c r="G123" s="279" t="s">
        <v>150</v>
      </c>
      <c r="H123" s="280">
        <v>10079.68</v>
      </c>
      <c r="I123" s="12">
        <v>10000</v>
      </c>
      <c r="J123" s="273">
        <f t="shared" si="31"/>
        <v>2.1535000000000003E-4</v>
      </c>
      <c r="K123" s="275">
        <f t="shared" si="32"/>
        <v>0.16216114457833897</v>
      </c>
      <c r="L123" s="353"/>
      <c r="M123" s="353"/>
      <c r="N123" s="192" t="s">
        <v>148</v>
      </c>
    </row>
    <row r="124" spans="1:14" ht="25.5">
      <c r="A124" s="350"/>
      <c r="B124" s="356"/>
      <c r="C124" s="292" t="s">
        <v>177</v>
      </c>
      <c r="D124" s="278">
        <v>1022.6872</v>
      </c>
      <c r="E124" s="278">
        <v>0.32879999999999998</v>
      </c>
      <c r="F124" s="278">
        <f t="shared" si="33"/>
        <v>1023.016</v>
      </c>
      <c r="G124" s="279" t="s">
        <v>132</v>
      </c>
      <c r="H124" s="280">
        <v>1032.8800000000001</v>
      </c>
      <c r="I124" s="12">
        <v>1000</v>
      </c>
      <c r="J124" s="273">
        <f t="shared" si="31"/>
        <v>3.2879999999999997E-4</v>
      </c>
      <c r="K124" s="275">
        <f t="shared" si="32"/>
        <v>0.69999999999999651</v>
      </c>
      <c r="L124" s="353"/>
      <c r="M124" s="353"/>
      <c r="N124" s="192" t="s">
        <v>134</v>
      </c>
    </row>
    <row r="125" spans="1:14" ht="23.25" thickBot="1">
      <c r="A125" s="351"/>
      <c r="B125" s="281"/>
      <c r="C125" s="293" t="s">
        <v>175</v>
      </c>
      <c r="D125" s="282">
        <v>10075.670000000004</v>
      </c>
      <c r="E125" s="283">
        <v>3.29</v>
      </c>
      <c r="F125" s="283">
        <f>D125+E125</f>
        <v>10078.960000000005</v>
      </c>
      <c r="G125" s="284" t="s">
        <v>126</v>
      </c>
      <c r="H125" s="283">
        <v>11196.73</v>
      </c>
      <c r="I125" s="145">
        <v>10000</v>
      </c>
      <c r="J125" s="273">
        <f t="shared" si="31"/>
        <v>3.2900000000000003E-4</v>
      </c>
      <c r="K125" s="275">
        <f t="shared" si="32"/>
        <v>6.5979794941218667E-2</v>
      </c>
      <c r="L125" s="354"/>
      <c r="M125" s="354"/>
      <c r="N125" s="193" t="s">
        <v>135</v>
      </c>
    </row>
    <row r="126" spans="1:14" ht="18.75" thickBot="1">
      <c r="A126" s="194" t="s">
        <v>40</v>
      </c>
      <c r="B126" s="173">
        <f>SUM(B120:B125)</f>
        <v>343.82</v>
      </c>
      <c r="C126" s="37" t="s">
        <v>75</v>
      </c>
      <c r="D126" s="11">
        <f>SUM(D120:D125)</f>
        <v>50732.575500000006</v>
      </c>
      <c r="E126" s="61">
        <f>SUM(E120:E125)</f>
        <v>11.1555</v>
      </c>
      <c r="F126" s="11">
        <f>SUM(F120:F125)</f>
        <v>50743.731000000014</v>
      </c>
      <c r="G126" s="121" t="s">
        <v>154</v>
      </c>
      <c r="H126" s="66">
        <f>L120*10000</f>
        <v>2.198883043105115</v>
      </c>
      <c r="I126" s="157">
        <f>SUM(I120:I125)</f>
        <v>50600</v>
      </c>
      <c r="J126" s="68"/>
      <c r="K126" s="68"/>
      <c r="L126" s="7" t="s">
        <v>56</v>
      </c>
      <c r="M126" s="66">
        <f>M120*10000</f>
        <v>802.59231073336684</v>
      </c>
      <c r="N126" s="195"/>
    </row>
    <row r="127" spans="1:14" ht="26.25" thickTop="1">
      <c r="A127" s="346" t="s">
        <v>194</v>
      </c>
      <c r="B127" s="122" t="s">
        <v>138</v>
      </c>
      <c r="C127" s="244" t="s">
        <v>139</v>
      </c>
      <c r="D127" s="123">
        <v>1406.01</v>
      </c>
      <c r="E127" s="124">
        <v>7.6</v>
      </c>
      <c r="F127" s="124">
        <f>D127+E127</f>
        <v>1413.61</v>
      </c>
      <c r="G127" s="125">
        <v>42811</v>
      </c>
      <c r="H127" s="123">
        <f>F127</f>
        <v>1413.61</v>
      </c>
      <c r="I127" s="126">
        <v>1500</v>
      </c>
      <c r="J127" s="127">
        <f>(H127-I127)/I127</f>
        <v>-5.7593333333333399E-2</v>
      </c>
      <c r="K127" s="127"/>
      <c r="L127" s="128"/>
      <c r="M127" s="129"/>
      <c r="N127" s="196"/>
    </row>
    <row r="128" spans="1:14" ht="25.5">
      <c r="A128" s="347"/>
      <c r="B128" s="130" t="s">
        <v>138</v>
      </c>
      <c r="C128" s="243" t="s">
        <v>195</v>
      </c>
      <c r="D128" s="131">
        <v>1492.63</v>
      </c>
      <c r="E128" s="132">
        <v>-0.02</v>
      </c>
      <c r="F128" s="132">
        <f>D128+E128</f>
        <v>1492.6100000000001</v>
      </c>
      <c r="G128" s="133">
        <v>42927</v>
      </c>
      <c r="H128" s="131">
        <f>F128</f>
        <v>1492.6100000000001</v>
      </c>
      <c r="I128" s="166">
        <v>1500</v>
      </c>
      <c r="J128" s="167">
        <f>(H128-I128)/I128</f>
        <v>-4.9266666666665819E-3</v>
      </c>
      <c r="K128" s="237" t="s">
        <v>200</v>
      </c>
      <c r="L128" s="242">
        <v>1.454</v>
      </c>
      <c r="M128" s="241" t="s">
        <v>199</v>
      </c>
      <c r="N128" s="240" t="s">
        <v>198</v>
      </c>
    </row>
    <row r="129" spans="1:14" ht="28.5">
      <c r="A129" s="348"/>
      <c r="B129" s="161">
        <v>7.12</v>
      </c>
      <c r="C129" s="277" t="s">
        <v>226</v>
      </c>
      <c r="D129" s="163">
        <v>10500.17</v>
      </c>
      <c r="E129" s="162">
        <v>0.05</v>
      </c>
      <c r="F129" s="162">
        <f>D129+E129</f>
        <v>10500.22</v>
      </c>
      <c r="G129" s="164" t="s">
        <v>10</v>
      </c>
      <c r="H129" s="165">
        <f>F129</f>
        <v>10500.22</v>
      </c>
      <c r="I129" s="170">
        <v>10500</v>
      </c>
      <c r="J129" s="238">
        <f t="shared" ref="J129" si="34">E129/D129</f>
        <v>4.7618276656473184E-6</v>
      </c>
      <c r="K129" s="276">
        <f>(F129-I129)/I129</f>
        <v>2.0952380952318588E-5</v>
      </c>
      <c r="L129" s="174"/>
      <c r="M129" s="175"/>
      <c r="N129" s="197"/>
    </row>
    <row r="130" spans="1:14">
      <c r="A130" s="198"/>
      <c r="B130" s="185"/>
      <c r="C130" s="185"/>
      <c r="D130" s="185"/>
      <c r="E130" s="185"/>
      <c r="F130" s="185"/>
      <c r="G130" s="185"/>
      <c r="H130" s="185"/>
      <c r="I130" s="185"/>
      <c r="J130" s="185"/>
      <c r="K130" s="185"/>
      <c r="L130" s="185"/>
      <c r="M130" s="185"/>
      <c r="N130" s="199"/>
    </row>
    <row r="131" spans="1:14" s="156" customFormat="1" ht="16.5" customHeight="1" thickBot="1">
      <c r="A131" s="200" t="s">
        <v>0</v>
      </c>
      <c r="B131" s="177" t="s">
        <v>1</v>
      </c>
      <c r="C131" s="180" t="s">
        <v>102</v>
      </c>
      <c r="D131" s="180" t="s">
        <v>2</v>
      </c>
      <c r="E131" s="180" t="s">
        <v>94</v>
      </c>
      <c r="F131" s="177" t="s">
        <v>183</v>
      </c>
      <c r="G131" s="177" t="s">
        <v>190</v>
      </c>
      <c r="H131" s="177" t="s">
        <v>188</v>
      </c>
      <c r="I131" s="179" t="s">
        <v>189</v>
      </c>
      <c r="J131" s="179" t="s">
        <v>112</v>
      </c>
      <c r="K131" s="181" t="s">
        <v>186</v>
      </c>
      <c r="L131" s="260" t="s">
        <v>220</v>
      </c>
      <c r="M131" s="178" t="s">
        <v>185</v>
      </c>
      <c r="N131" s="201" t="s">
        <v>184</v>
      </c>
    </row>
    <row r="132" spans="1:14" s="182" customFormat="1" ht="16.5" thickBot="1">
      <c r="A132" s="202" t="s">
        <v>228</v>
      </c>
      <c r="B132" s="203" t="s">
        <v>58</v>
      </c>
      <c r="C132" s="204">
        <f>F126+B126</f>
        <v>51087.551000000014</v>
      </c>
      <c r="D132" s="204">
        <f>I126</f>
        <v>50600</v>
      </c>
      <c r="E132" s="205">
        <v>24</v>
      </c>
      <c r="F132" s="206">
        <f>C132-D132</f>
        <v>487.55100000001403</v>
      </c>
      <c r="G132" s="207">
        <f>F132/D132</f>
        <v>9.6353952569172736E-3</v>
      </c>
      <c r="H132" s="206">
        <f>F132/E132</f>
        <v>20.314625000000586</v>
      </c>
      <c r="I132" s="207">
        <f>G132/E132</f>
        <v>4.0147480237155307E-4</v>
      </c>
      <c r="J132" s="208">
        <f>H132*10000/D132</f>
        <v>4.0147480237155309</v>
      </c>
      <c r="K132" s="209">
        <f>B126</f>
        <v>343.82</v>
      </c>
      <c r="L132" s="209">
        <f>F132-K132</f>
        <v>143.73100000001403</v>
      </c>
      <c r="M132" s="207">
        <f>I132*365</f>
        <v>0.14653830286561687</v>
      </c>
      <c r="N132" s="210">
        <f>H132*365</f>
        <v>7414.8381250002139</v>
      </c>
    </row>
    <row r="133" spans="1:14" ht="15.75" thickTop="1" thickBot="1"/>
    <row r="134" spans="1:14" s="156" customFormat="1" ht="15.75" thickTop="1" thickBot="1">
      <c r="A134" s="186" t="s">
        <v>0</v>
      </c>
      <c r="B134" s="187" t="s">
        <v>142</v>
      </c>
      <c r="C134" s="188" t="s">
        <v>1</v>
      </c>
      <c r="D134" s="187" t="s">
        <v>17</v>
      </c>
      <c r="E134" s="187" t="s">
        <v>11</v>
      </c>
      <c r="F134" s="187" t="s">
        <v>18</v>
      </c>
      <c r="G134" s="187" t="s">
        <v>14</v>
      </c>
      <c r="H134" s="187" t="s">
        <v>19</v>
      </c>
      <c r="I134" s="187" t="s">
        <v>2</v>
      </c>
      <c r="J134" s="187" t="s">
        <v>181</v>
      </c>
      <c r="K134" s="187" t="s">
        <v>216</v>
      </c>
      <c r="L134" s="187" t="s">
        <v>49</v>
      </c>
      <c r="M134" s="187" t="s">
        <v>30</v>
      </c>
      <c r="N134" s="189" t="s">
        <v>82</v>
      </c>
    </row>
    <row r="135" spans="1:14" ht="15" thickBot="1">
      <c r="A135" s="349" t="s">
        <v>229</v>
      </c>
      <c r="B135" s="261">
        <v>78.91</v>
      </c>
      <c r="C135" s="289" t="s">
        <v>225</v>
      </c>
      <c r="D135" s="263">
        <v>11100</v>
      </c>
      <c r="E135" s="263"/>
      <c r="F135" s="263">
        <f>D135</f>
        <v>11100</v>
      </c>
      <c r="G135" s="264"/>
      <c r="H135" s="265"/>
      <c r="I135" s="266">
        <f>D135</f>
        <v>11100</v>
      </c>
      <c r="J135" s="267"/>
      <c r="K135" s="152"/>
      <c r="L135" s="352">
        <f>E141/D141</f>
        <v>2.1983996407359162E-4</v>
      </c>
      <c r="M135" s="352">
        <f>L135*365</f>
        <v>8.0241586886860936E-2</v>
      </c>
      <c r="N135" s="190"/>
    </row>
    <row r="136" spans="1:14" ht="25.5">
      <c r="A136" s="350"/>
      <c r="B136" s="268">
        <v>28</v>
      </c>
      <c r="C136" s="290" t="s">
        <v>218</v>
      </c>
      <c r="D136" s="269">
        <v>8517.3260000000028</v>
      </c>
      <c r="E136" s="269">
        <v>3.4651999999999998</v>
      </c>
      <c r="F136" s="269">
        <f>D136+E136</f>
        <v>8520.7912000000033</v>
      </c>
      <c r="G136" s="270" t="s">
        <v>173</v>
      </c>
      <c r="H136" s="271">
        <v>9733.6200000000008</v>
      </c>
      <c r="I136" s="272">
        <v>8500</v>
      </c>
      <c r="J136" s="273">
        <f>E136/I136</f>
        <v>4.0767058823529408E-4</v>
      </c>
      <c r="K136" s="274">
        <f>(F136-I136)/(H136-I136)</f>
        <v>1.6853812357130467E-2</v>
      </c>
      <c r="L136" s="353"/>
      <c r="M136" s="353"/>
      <c r="N136" s="190" t="s">
        <v>180</v>
      </c>
    </row>
    <row r="137" spans="1:14" ht="25.5">
      <c r="A137" s="350"/>
      <c r="B137" s="285">
        <v>117.98</v>
      </c>
      <c r="C137" s="291" t="s">
        <v>179</v>
      </c>
      <c r="D137" s="286">
        <v>10011.507999999998</v>
      </c>
      <c r="E137" s="286">
        <v>1.9179999999999999</v>
      </c>
      <c r="F137" s="286">
        <f>D137+E137</f>
        <v>10013.425999999998</v>
      </c>
      <c r="G137" s="287" t="s">
        <v>149</v>
      </c>
      <c r="H137" s="288">
        <v>10047.950000000001</v>
      </c>
      <c r="I137" s="12">
        <v>10000</v>
      </c>
      <c r="J137" s="273">
        <f t="shared" ref="J137:J140" si="35">E137/I137</f>
        <v>1.918E-4</v>
      </c>
      <c r="K137" s="275">
        <f t="shared" ref="K137:K140" si="36">(F137-I137)/(H137-I137)</f>
        <v>0.2799999999999469</v>
      </c>
      <c r="L137" s="353"/>
      <c r="M137" s="353"/>
      <c r="N137" s="191">
        <v>42951</v>
      </c>
    </row>
    <row r="138" spans="1:14" ht="25.5">
      <c r="A138" s="350"/>
      <c r="B138" s="355">
        <v>118.93</v>
      </c>
      <c r="C138" s="292" t="s">
        <v>176</v>
      </c>
      <c r="D138" s="278">
        <v>10012.921000000002</v>
      </c>
      <c r="E138" s="278">
        <v>2.1535000000000002</v>
      </c>
      <c r="F138" s="278">
        <f t="shared" ref="F138:F139" si="37">D138+E138</f>
        <v>10015.074500000002</v>
      </c>
      <c r="G138" s="279" t="s">
        <v>150</v>
      </c>
      <c r="H138" s="280">
        <v>10079.68</v>
      </c>
      <c r="I138" s="12">
        <v>10000</v>
      </c>
      <c r="J138" s="273">
        <f t="shared" si="35"/>
        <v>2.1535000000000003E-4</v>
      </c>
      <c r="K138" s="275">
        <f t="shared" si="36"/>
        <v>0.18918800200806213</v>
      </c>
      <c r="L138" s="353"/>
      <c r="M138" s="353"/>
      <c r="N138" s="192" t="s">
        <v>148</v>
      </c>
    </row>
    <row r="139" spans="1:14" ht="25.5">
      <c r="A139" s="350"/>
      <c r="B139" s="356"/>
      <c r="C139" s="292" t="s">
        <v>177</v>
      </c>
      <c r="D139" s="278">
        <v>1023.016</v>
      </c>
      <c r="E139" s="278">
        <v>0.32879999999999998</v>
      </c>
      <c r="F139" s="278">
        <f t="shared" si="37"/>
        <v>1023.3448</v>
      </c>
      <c r="G139" s="279" t="s">
        <v>132</v>
      </c>
      <c r="H139" s="280">
        <v>1032.8800000000001</v>
      </c>
      <c r="I139" s="12">
        <v>1000</v>
      </c>
      <c r="J139" s="273">
        <f t="shared" si="35"/>
        <v>3.2879999999999997E-4</v>
      </c>
      <c r="K139" s="275">
        <f t="shared" si="36"/>
        <v>0.70999999999999652</v>
      </c>
      <c r="L139" s="353"/>
      <c r="M139" s="353"/>
      <c r="N139" s="192" t="s">
        <v>134</v>
      </c>
    </row>
    <row r="140" spans="1:14" ht="23.25" thickBot="1">
      <c r="A140" s="351"/>
      <c r="B140" s="281"/>
      <c r="C140" s="293" t="s">
        <v>175</v>
      </c>
      <c r="D140" s="282">
        <v>10078.960000000005</v>
      </c>
      <c r="E140" s="283">
        <v>3.29</v>
      </c>
      <c r="F140" s="283">
        <f>D140+E140</f>
        <v>10082.250000000005</v>
      </c>
      <c r="G140" s="284" t="s">
        <v>126</v>
      </c>
      <c r="H140" s="283">
        <v>11196.73</v>
      </c>
      <c r="I140" s="145">
        <v>10000</v>
      </c>
      <c r="J140" s="273">
        <f t="shared" si="35"/>
        <v>3.2900000000000003E-4</v>
      </c>
      <c r="K140" s="275">
        <f t="shared" si="36"/>
        <v>6.8728953063770012E-2</v>
      </c>
      <c r="L140" s="354"/>
      <c r="M140" s="354"/>
      <c r="N140" s="193" t="s">
        <v>135</v>
      </c>
    </row>
    <row r="141" spans="1:14" ht="18.75" thickBot="1">
      <c r="A141" s="194" t="s">
        <v>230</v>
      </c>
      <c r="B141" s="173">
        <f>SUM(B135:B140)</f>
        <v>343.82</v>
      </c>
      <c r="C141" s="37" t="s">
        <v>75</v>
      </c>
      <c r="D141" s="11">
        <f>SUM(D135:D140)</f>
        <v>50743.731000000014</v>
      </c>
      <c r="E141" s="61">
        <f>SUM(E135:E140)</f>
        <v>11.1555</v>
      </c>
      <c r="F141" s="11">
        <f>SUM(F135:F140)</f>
        <v>50754.886500000008</v>
      </c>
      <c r="G141" s="121" t="s">
        <v>154</v>
      </c>
      <c r="H141" s="66">
        <f>L135*10000</f>
        <v>2.1983996407359161</v>
      </c>
      <c r="I141" s="157">
        <f>SUM(I135:I140)</f>
        <v>50600</v>
      </c>
      <c r="J141" s="68"/>
      <c r="K141" s="68"/>
      <c r="L141" s="7" t="s">
        <v>56</v>
      </c>
      <c r="M141" s="66">
        <f>M135*10000</f>
        <v>802.41586886860932</v>
      </c>
      <c r="N141" s="195"/>
    </row>
    <row r="142" spans="1:14" ht="26.25" thickTop="1">
      <c r="A142" s="346" t="s">
        <v>194</v>
      </c>
      <c r="B142" s="122" t="s">
        <v>138</v>
      </c>
      <c r="C142" s="244" t="s">
        <v>139</v>
      </c>
      <c r="D142" s="123">
        <v>1413.61</v>
      </c>
      <c r="E142" s="124">
        <v>0</v>
      </c>
      <c r="F142" s="124">
        <f>D142+E142</f>
        <v>1413.61</v>
      </c>
      <c r="G142" s="125">
        <v>42811</v>
      </c>
      <c r="H142" s="123">
        <f>F142</f>
        <v>1413.61</v>
      </c>
      <c r="I142" s="126">
        <v>1500</v>
      </c>
      <c r="J142" s="127">
        <f>(H142-I142)/I142</f>
        <v>-5.7593333333333399E-2</v>
      </c>
      <c r="K142" s="127"/>
      <c r="L142" s="128"/>
      <c r="M142" s="129"/>
      <c r="N142" s="196"/>
    </row>
    <row r="143" spans="1:14" ht="25.5">
      <c r="A143" s="347"/>
      <c r="B143" s="130" t="s">
        <v>138</v>
      </c>
      <c r="C143" s="243" t="s">
        <v>195</v>
      </c>
      <c r="D143" s="131">
        <v>1492.6100000000001</v>
      </c>
      <c r="E143" s="132">
        <v>0</v>
      </c>
      <c r="F143" s="132">
        <f>D143+E143</f>
        <v>1492.6100000000001</v>
      </c>
      <c r="G143" s="133">
        <v>42927</v>
      </c>
      <c r="H143" s="131">
        <f>F143</f>
        <v>1492.6100000000001</v>
      </c>
      <c r="I143" s="166">
        <v>1500</v>
      </c>
      <c r="J143" s="167">
        <f>(H143-I143)/I143</f>
        <v>-4.9266666666665819E-3</v>
      </c>
      <c r="K143" s="237" t="s">
        <v>200</v>
      </c>
      <c r="L143" s="242">
        <v>1.454</v>
      </c>
      <c r="M143" s="241" t="s">
        <v>199</v>
      </c>
      <c r="N143" s="240" t="s">
        <v>198</v>
      </c>
    </row>
    <row r="144" spans="1:14" ht="28.5">
      <c r="A144" s="348"/>
      <c r="B144" s="161">
        <v>7.12</v>
      </c>
      <c r="C144" s="277" t="s">
        <v>226</v>
      </c>
      <c r="D144" s="163">
        <v>10500.22</v>
      </c>
      <c r="E144" s="162">
        <v>0.05</v>
      </c>
      <c r="F144" s="162">
        <f>D144+E144</f>
        <v>10500.269999999999</v>
      </c>
      <c r="G144" s="164" t="s">
        <v>10</v>
      </c>
      <c r="H144" s="165">
        <f>F144</f>
        <v>10500.269999999999</v>
      </c>
      <c r="I144" s="170">
        <v>10500</v>
      </c>
      <c r="J144" s="238">
        <f t="shared" ref="J144" si="38">E144/D144</f>
        <v>4.7618049907525756E-6</v>
      </c>
      <c r="K144" s="276">
        <f>(F144-I144)/I144</f>
        <v>2.5714285714154055E-5</v>
      </c>
      <c r="L144" s="174"/>
      <c r="M144" s="175"/>
      <c r="N144" s="197"/>
    </row>
    <row r="145" spans="1:14">
      <c r="A145" s="198"/>
      <c r="B145" s="185"/>
      <c r="C145" s="185"/>
      <c r="D145" s="185"/>
      <c r="E145" s="185"/>
      <c r="F145" s="185"/>
      <c r="G145" s="185"/>
      <c r="H145" s="185"/>
      <c r="I145" s="185"/>
      <c r="J145" s="185"/>
      <c r="K145" s="185"/>
      <c r="L145" s="185"/>
      <c r="M145" s="185"/>
      <c r="N145" s="199"/>
    </row>
    <row r="146" spans="1:14" s="156" customFormat="1" ht="16.5" customHeight="1" thickBot="1">
      <c r="A146" s="200" t="s">
        <v>0</v>
      </c>
      <c r="B146" s="177" t="s">
        <v>1</v>
      </c>
      <c r="C146" s="180" t="s">
        <v>102</v>
      </c>
      <c r="D146" s="180" t="s">
        <v>2</v>
      </c>
      <c r="E146" s="180" t="s">
        <v>94</v>
      </c>
      <c r="F146" s="177" t="s">
        <v>183</v>
      </c>
      <c r="G146" s="177" t="s">
        <v>190</v>
      </c>
      <c r="H146" s="177" t="s">
        <v>188</v>
      </c>
      <c r="I146" s="179" t="s">
        <v>189</v>
      </c>
      <c r="J146" s="179" t="s">
        <v>112</v>
      </c>
      <c r="K146" s="181" t="s">
        <v>186</v>
      </c>
      <c r="L146" s="260" t="s">
        <v>220</v>
      </c>
      <c r="M146" s="178" t="s">
        <v>185</v>
      </c>
      <c r="N146" s="201" t="s">
        <v>184</v>
      </c>
    </row>
    <row r="147" spans="1:14" s="182" customFormat="1" ht="16.5" thickBot="1">
      <c r="A147" s="202" t="s">
        <v>231</v>
      </c>
      <c r="B147" s="203" t="s">
        <v>58</v>
      </c>
      <c r="C147" s="204">
        <f>F141+B141</f>
        <v>51098.706500000008</v>
      </c>
      <c r="D147" s="204">
        <f>I141</f>
        <v>50600</v>
      </c>
      <c r="E147" s="205">
        <v>25</v>
      </c>
      <c r="F147" s="206">
        <f>C147-D147</f>
        <v>498.70650000000751</v>
      </c>
      <c r="G147" s="207">
        <f>F147/D147</f>
        <v>9.8558596837946145E-3</v>
      </c>
      <c r="H147" s="206">
        <f>F147/E147</f>
        <v>19.9482600000003</v>
      </c>
      <c r="I147" s="207">
        <f>G147/E147</f>
        <v>3.9423438735178458E-4</v>
      </c>
      <c r="J147" s="208">
        <f>H147*10000/D147</f>
        <v>3.9423438735178458</v>
      </c>
      <c r="K147" s="209">
        <f>B141</f>
        <v>343.82</v>
      </c>
      <c r="L147" s="209">
        <f>F147-K147</f>
        <v>154.88650000000752</v>
      </c>
      <c r="M147" s="207">
        <f>I147*365</f>
        <v>0.14389555138340138</v>
      </c>
      <c r="N147" s="210">
        <f>H147*365</f>
        <v>7281.1149000001096</v>
      </c>
    </row>
    <row r="148" spans="1:14" ht="15.75" thickTop="1" thickBot="1"/>
    <row r="149" spans="1:14" s="156" customFormat="1" ht="15.75" thickTop="1" thickBot="1">
      <c r="A149" s="186" t="s">
        <v>0</v>
      </c>
      <c r="B149" s="187" t="s">
        <v>142</v>
      </c>
      <c r="C149" s="188" t="s">
        <v>1</v>
      </c>
      <c r="D149" s="187" t="s">
        <v>17</v>
      </c>
      <c r="E149" s="187" t="s">
        <v>11</v>
      </c>
      <c r="F149" s="187" t="s">
        <v>18</v>
      </c>
      <c r="G149" s="187" t="s">
        <v>14</v>
      </c>
      <c r="H149" s="187" t="s">
        <v>19</v>
      </c>
      <c r="I149" s="187" t="s">
        <v>2</v>
      </c>
      <c r="J149" s="187" t="s">
        <v>181</v>
      </c>
      <c r="K149" s="187" t="s">
        <v>216</v>
      </c>
      <c r="L149" s="187" t="s">
        <v>49</v>
      </c>
      <c r="M149" s="187" t="s">
        <v>30</v>
      </c>
      <c r="N149" s="189" t="s">
        <v>82</v>
      </c>
    </row>
    <row r="150" spans="1:14" ht="15" thickBot="1">
      <c r="A150" s="349" t="s">
        <v>232</v>
      </c>
      <c r="B150" s="294">
        <v>78.91</v>
      </c>
      <c r="C150" s="289" t="s">
        <v>225</v>
      </c>
      <c r="D150" s="263">
        <v>11100</v>
      </c>
      <c r="E150" s="263"/>
      <c r="F150" s="263">
        <f>D150</f>
        <v>11100</v>
      </c>
      <c r="G150" s="264"/>
      <c r="H150" s="265"/>
      <c r="I150" s="266">
        <f>D150</f>
        <v>11100</v>
      </c>
      <c r="J150" s="267"/>
      <c r="K150" s="152"/>
      <c r="L150" s="352">
        <f>E156/D156</f>
        <v>2.197916450862322E-4</v>
      </c>
      <c r="M150" s="352">
        <f>L150*365</f>
        <v>8.0223950456474749E-2</v>
      </c>
      <c r="N150" s="190"/>
    </row>
    <row r="151" spans="1:14" ht="25.5">
      <c r="A151" s="350"/>
      <c r="B151" s="268">
        <v>28</v>
      </c>
      <c r="C151" s="290" t="s">
        <v>218</v>
      </c>
      <c r="D151" s="269">
        <v>8520.7912000000033</v>
      </c>
      <c r="E151" s="269">
        <v>3.4651999999999998</v>
      </c>
      <c r="F151" s="269">
        <f>D151+E151</f>
        <v>8524.2564000000039</v>
      </c>
      <c r="G151" s="270" t="s">
        <v>173</v>
      </c>
      <c r="H151" s="271">
        <v>9733.6200000000008</v>
      </c>
      <c r="I151" s="272">
        <v>8500</v>
      </c>
      <c r="J151" s="273">
        <f>E151/I151</f>
        <v>4.0767058823529408E-4</v>
      </c>
      <c r="K151" s="274">
        <f>(F151-I151)/(H151-I151)</f>
        <v>1.9662781083318877E-2</v>
      </c>
      <c r="L151" s="353"/>
      <c r="M151" s="353"/>
      <c r="N151" s="190" t="s">
        <v>180</v>
      </c>
    </row>
    <row r="152" spans="1:14" ht="25.5">
      <c r="A152" s="350"/>
      <c r="B152" s="285">
        <v>117.98</v>
      </c>
      <c r="C152" s="291" t="s">
        <v>179</v>
      </c>
      <c r="D152" s="286">
        <v>10013.425999999998</v>
      </c>
      <c r="E152" s="286">
        <v>1.9179999999999999</v>
      </c>
      <c r="F152" s="286">
        <f>D152+E152</f>
        <v>10015.343999999997</v>
      </c>
      <c r="G152" s="287" t="s">
        <v>149</v>
      </c>
      <c r="H152" s="288">
        <v>10047.950000000001</v>
      </c>
      <c r="I152" s="12">
        <v>10000</v>
      </c>
      <c r="J152" s="273">
        <f t="shared" ref="J152:J155" si="39">E152/I152</f>
        <v>1.918E-4</v>
      </c>
      <c r="K152" s="275">
        <f t="shared" ref="K152:K155" si="40">(F152-I152)/(H152-I152)</f>
        <v>0.31999999999993928</v>
      </c>
      <c r="L152" s="353"/>
      <c r="M152" s="353"/>
      <c r="N152" s="191">
        <v>42951</v>
      </c>
    </row>
    <row r="153" spans="1:14" ht="25.5">
      <c r="A153" s="350"/>
      <c r="B153" s="355">
        <v>118.93</v>
      </c>
      <c r="C153" s="292" t="s">
        <v>176</v>
      </c>
      <c r="D153" s="278">
        <v>10015.074500000002</v>
      </c>
      <c r="E153" s="278">
        <v>2.1535000000000002</v>
      </c>
      <c r="F153" s="278">
        <f t="shared" ref="F153:F154" si="41">D153+E153</f>
        <v>10017.228000000003</v>
      </c>
      <c r="G153" s="279" t="s">
        <v>150</v>
      </c>
      <c r="H153" s="280">
        <v>10079.68</v>
      </c>
      <c r="I153" s="12">
        <v>10000</v>
      </c>
      <c r="J153" s="273">
        <f t="shared" si="39"/>
        <v>2.1535000000000003E-4</v>
      </c>
      <c r="K153" s="275">
        <f t="shared" si="40"/>
        <v>0.21621485943778529</v>
      </c>
      <c r="L153" s="353"/>
      <c r="M153" s="353"/>
      <c r="N153" s="192" t="s">
        <v>148</v>
      </c>
    </row>
    <row r="154" spans="1:14" ht="25.5">
      <c r="A154" s="350"/>
      <c r="B154" s="356"/>
      <c r="C154" s="292" t="s">
        <v>177</v>
      </c>
      <c r="D154" s="278">
        <v>1023.3448</v>
      </c>
      <c r="E154" s="278">
        <v>0.32879999999999998</v>
      </c>
      <c r="F154" s="278">
        <f t="shared" si="41"/>
        <v>1023.6736</v>
      </c>
      <c r="G154" s="279" t="s">
        <v>132</v>
      </c>
      <c r="H154" s="280">
        <v>1032.8800000000001</v>
      </c>
      <c r="I154" s="12">
        <v>1000</v>
      </c>
      <c r="J154" s="273">
        <f t="shared" si="39"/>
        <v>3.2879999999999997E-4</v>
      </c>
      <c r="K154" s="275">
        <f t="shared" si="40"/>
        <v>0.71999999999999653</v>
      </c>
      <c r="L154" s="353"/>
      <c r="M154" s="353"/>
      <c r="N154" s="192" t="s">
        <v>134</v>
      </c>
    </row>
    <row r="155" spans="1:14" ht="23.25" thickBot="1">
      <c r="A155" s="351"/>
      <c r="B155" s="281"/>
      <c r="C155" s="293" t="s">
        <v>175</v>
      </c>
      <c r="D155" s="282">
        <v>10082.250000000005</v>
      </c>
      <c r="E155" s="283">
        <v>3.29</v>
      </c>
      <c r="F155" s="283">
        <f>D155+E155</f>
        <v>10085.540000000006</v>
      </c>
      <c r="G155" s="284" t="s">
        <v>126</v>
      </c>
      <c r="H155" s="283">
        <v>11196.73</v>
      </c>
      <c r="I155" s="145">
        <v>10000</v>
      </c>
      <c r="J155" s="273">
        <f t="shared" si="39"/>
        <v>3.2900000000000003E-4</v>
      </c>
      <c r="K155" s="275">
        <f t="shared" si="40"/>
        <v>7.1478111186321358E-2</v>
      </c>
      <c r="L155" s="354"/>
      <c r="M155" s="354"/>
      <c r="N155" s="193" t="s">
        <v>135</v>
      </c>
    </row>
    <row r="156" spans="1:14" ht="18.75" thickBot="1">
      <c r="A156" s="194" t="s">
        <v>233</v>
      </c>
      <c r="B156" s="173">
        <f>SUM(B150:B155)</f>
        <v>343.82</v>
      </c>
      <c r="C156" s="37" t="s">
        <v>75</v>
      </c>
      <c r="D156" s="11">
        <f>SUM(D150:D155)</f>
        <v>50754.886500000008</v>
      </c>
      <c r="E156" s="61">
        <f>SUM(E150:E155)</f>
        <v>11.1555</v>
      </c>
      <c r="F156" s="11">
        <f>SUM(F150:F155)</f>
        <v>50766.042000000016</v>
      </c>
      <c r="G156" s="121" t="s">
        <v>154</v>
      </c>
      <c r="H156" s="66">
        <f>L150*10000</f>
        <v>2.1979164508623219</v>
      </c>
      <c r="I156" s="157">
        <f>SUM(I150:I155)</f>
        <v>50600</v>
      </c>
      <c r="J156" s="68"/>
      <c r="K156" s="68"/>
      <c r="L156" s="7" t="s">
        <v>56</v>
      </c>
      <c r="M156" s="66">
        <f>M150*10000</f>
        <v>802.23950456474745</v>
      </c>
      <c r="N156" s="195"/>
    </row>
    <row r="157" spans="1:14" ht="26.25" thickTop="1">
      <c r="A157" s="346" t="s">
        <v>194</v>
      </c>
      <c r="B157" s="122" t="s">
        <v>138</v>
      </c>
      <c r="C157" s="244" t="s">
        <v>139</v>
      </c>
      <c r="D157" s="123">
        <v>1413.61</v>
      </c>
      <c r="E157" s="124">
        <v>0</v>
      </c>
      <c r="F157" s="124">
        <f>D157+E157</f>
        <v>1413.61</v>
      </c>
      <c r="G157" s="125">
        <v>42811</v>
      </c>
      <c r="H157" s="123">
        <f>F157</f>
        <v>1413.61</v>
      </c>
      <c r="I157" s="126">
        <v>1500</v>
      </c>
      <c r="J157" s="127">
        <f>(H157-I157)/I157</f>
        <v>-5.7593333333333399E-2</v>
      </c>
      <c r="K157" s="127"/>
      <c r="L157" s="128"/>
      <c r="M157" s="129"/>
      <c r="N157" s="196"/>
    </row>
    <row r="158" spans="1:14" ht="25.5">
      <c r="A158" s="347"/>
      <c r="B158" s="130" t="s">
        <v>138</v>
      </c>
      <c r="C158" s="243" t="s">
        <v>195</v>
      </c>
      <c r="D158" s="131">
        <v>1492.6100000000001</v>
      </c>
      <c r="E158" s="132">
        <v>0</v>
      </c>
      <c r="F158" s="132">
        <f>D158+E158</f>
        <v>1492.6100000000001</v>
      </c>
      <c r="G158" s="133">
        <v>42927</v>
      </c>
      <c r="H158" s="131">
        <f>F158</f>
        <v>1492.6100000000001</v>
      </c>
      <c r="I158" s="166">
        <v>1500</v>
      </c>
      <c r="J158" s="167">
        <f>(H158-I158)/I158</f>
        <v>-4.9266666666665819E-3</v>
      </c>
      <c r="K158" s="237" t="s">
        <v>200</v>
      </c>
      <c r="L158" s="242">
        <v>1.454</v>
      </c>
      <c r="M158" s="241" t="s">
        <v>199</v>
      </c>
      <c r="N158" s="240" t="s">
        <v>198</v>
      </c>
    </row>
    <row r="159" spans="1:14" ht="28.5">
      <c r="A159" s="348"/>
      <c r="B159" s="161">
        <v>7.12</v>
      </c>
      <c r="C159" s="277" t="s">
        <v>226</v>
      </c>
      <c r="D159" s="163">
        <v>10500.269999999999</v>
      </c>
      <c r="E159" s="162">
        <v>0.05</v>
      </c>
      <c r="F159" s="162">
        <f>D159+E159</f>
        <v>10500.319999999998</v>
      </c>
      <c r="G159" s="164" t="s">
        <v>10</v>
      </c>
      <c r="H159" s="165">
        <f>F159</f>
        <v>10500.319999999998</v>
      </c>
      <c r="I159" s="170">
        <v>10500</v>
      </c>
      <c r="J159" s="238">
        <f t="shared" ref="J159" si="42">E159/D159</f>
        <v>4.7617823160737779E-6</v>
      </c>
      <c r="K159" s="276">
        <f>(F159-I159)/I159</f>
        <v>3.0476190475989522E-5</v>
      </c>
      <c r="L159" s="174"/>
      <c r="M159" s="175"/>
      <c r="N159" s="197"/>
    </row>
    <row r="160" spans="1:14">
      <c r="A160" s="198"/>
      <c r="B160" s="185"/>
      <c r="C160" s="185"/>
      <c r="D160" s="185"/>
      <c r="E160" s="185"/>
      <c r="F160" s="185"/>
      <c r="G160" s="185"/>
      <c r="H160" s="185"/>
      <c r="I160" s="185"/>
      <c r="J160" s="185"/>
      <c r="K160" s="185"/>
      <c r="L160" s="185"/>
      <c r="M160" s="185"/>
      <c r="N160" s="199"/>
    </row>
    <row r="161" spans="1:14" s="156" customFormat="1" ht="16.5" customHeight="1" thickBot="1">
      <c r="A161" s="200" t="s">
        <v>0</v>
      </c>
      <c r="B161" s="177" t="s">
        <v>1</v>
      </c>
      <c r="C161" s="180" t="s">
        <v>102</v>
      </c>
      <c r="D161" s="180" t="s">
        <v>2</v>
      </c>
      <c r="E161" s="180" t="s">
        <v>94</v>
      </c>
      <c r="F161" s="177" t="s">
        <v>183</v>
      </c>
      <c r="G161" s="177" t="s">
        <v>190</v>
      </c>
      <c r="H161" s="177" t="s">
        <v>188</v>
      </c>
      <c r="I161" s="179" t="s">
        <v>189</v>
      </c>
      <c r="J161" s="179" t="s">
        <v>112</v>
      </c>
      <c r="K161" s="181" t="s">
        <v>186</v>
      </c>
      <c r="L161" s="260" t="s">
        <v>220</v>
      </c>
      <c r="M161" s="178" t="s">
        <v>185</v>
      </c>
      <c r="N161" s="201" t="s">
        <v>184</v>
      </c>
    </row>
    <row r="162" spans="1:14" s="182" customFormat="1" ht="16.5" thickBot="1">
      <c r="A162" s="202" t="s">
        <v>234</v>
      </c>
      <c r="B162" s="203" t="s">
        <v>58</v>
      </c>
      <c r="C162" s="204">
        <f>F156+B156</f>
        <v>51109.862000000016</v>
      </c>
      <c r="D162" s="204">
        <f>I156</f>
        <v>50600</v>
      </c>
      <c r="E162" s="205">
        <v>26</v>
      </c>
      <c r="F162" s="206">
        <f>C162-D162</f>
        <v>509.86200000001554</v>
      </c>
      <c r="G162" s="207">
        <f>F162/D162</f>
        <v>1.0076324110672243E-2</v>
      </c>
      <c r="H162" s="206">
        <f>F162/E162</f>
        <v>19.610076923077521</v>
      </c>
      <c r="I162" s="207">
        <f>G162/E162</f>
        <v>3.875509273335478E-4</v>
      </c>
      <c r="J162" s="208">
        <f>H162*10000/D162</f>
        <v>3.8755092733354783</v>
      </c>
      <c r="K162" s="209">
        <f>B156</f>
        <v>343.82</v>
      </c>
      <c r="L162" s="209">
        <f>F162-K162</f>
        <v>166.04200000001555</v>
      </c>
      <c r="M162" s="207">
        <f>I162*365</f>
        <v>0.14145608847674496</v>
      </c>
      <c r="N162" s="210">
        <f>H162*365</f>
        <v>7157.6780769232955</v>
      </c>
    </row>
    <row r="163" spans="1:14" ht="15.75" thickTop="1" thickBot="1"/>
    <row r="164" spans="1:14" s="156" customFormat="1" ht="15.75" thickTop="1" thickBot="1">
      <c r="A164" s="186" t="s">
        <v>0</v>
      </c>
      <c r="B164" s="187" t="s">
        <v>142</v>
      </c>
      <c r="C164" s="188" t="s">
        <v>1</v>
      </c>
      <c r="D164" s="187" t="s">
        <v>17</v>
      </c>
      <c r="E164" s="187" t="s">
        <v>11</v>
      </c>
      <c r="F164" s="187" t="s">
        <v>18</v>
      </c>
      <c r="G164" s="187" t="s">
        <v>14</v>
      </c>
      <c r="H164" s="187" t="s">
        <v>19</v>
      </c>
      <c r="I164" s="187" t="s">
        <v>2</v>
      </c>
      <c r="J164" s="187" t="s">
        <v>181</v>
      </c>
      <c r="K164" s="187" t="s">
        <v>216</v>
      </c>
      <c r="L164" s="187" t="s">
        <v>49</v>
      </c>
      <c r="M164" s="187" t="s">
        <v>30</v>
      </c>
      <c r="N164" s="189" t="s">
        <v>82</v>
      </c>
    </row>
    <row r="165" spans="1:14" ht="15" thickBot="1">
      <c r="A165" s="349" t="s">
        <v>235</v>
      </c>
      <c r="B165" s="295">
        <v>78.91</v>
      </c>
      <c r="C165" s="289" t="s">
        <v>225</v>
      </c>
      <c r="D165" s="263">
        <v>11100</v>
      </c>
      <c r="E165" s="263"/>
      <c r="F165" s="263">
        <f>D165</f>
        <v>11100</v>
      </c>
      <c r="G165" s="264"/>
      <c r="H165" s="265"/>
      <c r="I165" s="266">
        <f>D165</f>
        <v>11100</v>
      </c>
      <c r="J165" s="267"/>
      <c r="K165" s="152"/>
      <c r="L165" s="352">
        <f>E171/D171</f>
        <v>2.1974334733442479E-4</v>
      </c>
      <c r="M165" s="352">
        <f>L165*365</f>
        <v>8.0206321777065048E-2</v>
      </c>
      <c r="N165" s="190"/>
    </row>
    <row r="166" spans="1:14" ht="25.5">
      <c r="A166" s="350"/>
      <c r="B166" s="268">
        <v>28</v>
      </c>
      <c r="C166" s="290" t="s">
        <v>218</v>
      </c>
      <c r="D166" s="269">
        <v>8524.2564000000039</v>
      </c>
      <c r="E166" s="269">
        <v>3.4651999999999998</v>
      </c>
      <c r="F166" s="269">
        <f>D166+E166</f>
        <v>8527.7216000000044</v>
      </c>
      <c r="G166" s="270" t="s">
        <v>173</v>
      </c>
      <c r="H166" s="271">
        <v>9733.6200000000008</v>
      </c>
      <c r="I166" s="272">
        <v>8500</v>
      </c>
      <c r="J166" s="273">
        <f>E166/I166</f>
        <v>4.0767058823529408E-4</v>
      </c>
      <c r="K166" s="274">
        <f>(F166-I166)/(H166-I166)</f>
        <v>2.247174980950729E-2</v>
      </c>
      <c r="L166" s="353"/>
      <c r="M166" s="353"/>
      <c r="N166" s="190" t="s">
        <v>180</v>
      </c>
    </row>
    <row r="167" spans="1:14" ht="25.5">
      <c r="A167" s="350"/>
      <c r="B167" s="285">
        <v>117.98</v>
      </c>
      <c r="C167" s="291" t="s">
        <v>179</v>
      </c>
      <c r="D167" s="286">
        <v>10015.343999999997</v>
      </c>
      <c r="E167" s="286">
        <v>1.9179999999999999</v>
      </c>
      <c r="F167" s="286">
        <f>D167+E167</f>
        <v>10017.261999999997</v>
      </c>
      <c r="G167" s="287" t="s">
        <v>149</v>
      </c>
      <c r="H167" s="288">
        <v>10047.950000000001</v>
      </c>
      <c r="I167" s="12">
        <v>10000</v>
      </c>
      <c r="J167" s="273">
        <f t="shared" ref="J167:J170" si="43">E167/I167</f>
        <v>1.918E-4</v>
      </c>
      <c r="K167" s="275">
        <f t="shared" ref="K167:K170" si="44">(F167-I167)/(H167-I167)</f>
        <v>0.35999999999993171</v>
      </c>
      <c r="L167" s="353"/>
      <c r="M167" s="353"/>
      <c r="N167" s="191">
        <v>42951</v>
      </c>
    </row>
    <row r="168" spans="1:14" ht="25.5">
      <c r="A168" s="350"/>
      <c r="B168" s="355">
        <v>118.93</v>
      </c>
      <c r="C168" s="292" t="s">
        <v>176</v>
      </c>
      <c r="D168" s="278">
        <v>10017.228000000003</v>
      </c>
      <c r="E168" s="278">
        <v>2.1535000000000002</v>
      </c>
      <c r="F168" s="278">
        <f t="shared" ref="F168:F169" si="45">D168+E168</f>
        <v>10019.381500000003</v>
      </c>
      <c r="G168" s="279" t="s">
        <v>150</v>
      </c>
      <c r="H168" s="280">
        <v>10079.68</v>
      </c>
      <c r="I168" s="12">
        <v>10000</v>
      </c>
      <c r="J168" s="273">
        <f t="shared" si="43"/>
        <v>2.1535000000000003E-4</v>
      </c>
      <c r="K168" s="275">
        <f t="shared" si="44"/>
        <v>0.24324171686750845</v>
      </c>
      <c r="L168" s="353"/>
      <c r="M168" s="353"/>
      <c r="N168" s="192" t="s">
        <v>148</v>
      </c>
    </row>
    <row r="169" spans="1:14" ht="25.5">
      <c r="A169" s="350"/>
      <c r="B169" s="356"/>
      <c r="C169" s="292" t="s">
        <v>177</v>
      </c>
      <c r="D169" s="278">
        <v>1023.6736</v>
      </c>
      <c r="E169" s="278">
        <v>0.32879999999999998</v>
      </c>
      <c r="F169" s="278">
        <f t="shared" si="45"/>
        <v>1024.0023999999999</v>
      </c>
      <c r="G169" s="279" t="s">
        <v>132</v>
      </c>
      <c r="H169" s="280">
        <v>1032.8800000000001</v>
      </c>
      <c r="I169" s="12">
        <v>1000</v>
      </c>
      <c r="J169" s="273">
        <f t="shared" si="43"/>
        <v>3.2879999999999997E-4</v>
      </c>
      <c r="K169" s="275">
        <f t="shared" si="44"/>
        <v>0.7299999999999931</v>
      </c>
      <c r="L169" s="353"/>
      <c r="M169" s="353"/>
      <c r="N169" s="192" t="s">
        <v>134</v>
      </c>
    </row>
    <row r="170" spans="1:14" ht="23.25" thickBot="1">
      <c r="A170" s="351"/>
      <c r="B170" s="281"/>
      <c r="C170" s="293" t="s">
        <v>175</v>
      </c>
      <c r="D170" s="282">
        <v>10085.540000000006</v>
      </c>
      <c r="E170" s="283">
        <v>3.29</v>
      </c>
      <c r="F170" s="283">
        <f>D170+E170</f>
        <v>10088.830000000007</v>
      </c>
      <c r="G170" s="284" t="s">
        <v>126</v>
      </c>
      <c r="H170" s="283">
        <v>11196.73</v>
      </c>
      <c r="I170" s="145">
        <v>10000</v>
      </c>
      <c r="J170" s="273">
        <f t="shared" si="43"/>
        <v>3.2900000000000003E-4</v>
      </c>
      <c r="K170" s="275">
        <f t="shared" si="44"/>
        <v>7.4227269308872704E-2</v>
      </c>
      <c r="L170" s="354"/>
      <c r="M170" s="354"/>
      <c r="N170" s="193" t="s">
        <v>135</v>
      </c>
    </row>
    <row r="171" spans="1:14" ht="18.75" thickBot="1">
      <c r="A171" s="194" t="s">
        <v>79</v>
      </c>
      <c r="B171" s="173">
        <f>SUM(B165:B170)</f>
        <v>343.82</v>
      </c>
      <c r="C171" s="37" t="s">
        <v>75</v>
      </c>
      <c r="D171" s="11">
        <f>SUM(D165:D170)</f>
        <v>50766.042000000016</v>
      </c>
      <c r="E171" s="61">
        <f>SUM(E165:E170)</f>
        <v>11.1555</v>
      </c>
      <c r="F171" s="11">
        <f>SUM(F165:F170)</f>
        <v>50777.197500000009</v>
      </c>
      <c r="G171" s="121" t="s">
        <v>154</v>
      </c>
      <c r="H171" s="66">
        <f>L165*10000</f>
        <v>2.197433473344248</v>
      </c>
      <c r="I171" s="157">
        <f>SUM(I165:I170)</f>
        <v>50600</v>
      </c>
      <c r="J171" s="68"/>
      <c r="K171" s="68"/>
      <c r="L171" s="7" t="s">
        <v>56</v>
      </c>
      <c r="M171" s="66">
        <f>M165*10000</f>
        <v>802.06321777065045</v>
      </c>
      <c r="N171" s="195"/>
    </row>
    <row r="172" spans="1:14" ht="26.25" thickTop="1">
      <c r="A172" s="346" t="s">
        <v>194</v>
      </c>
      <c r="B172" s="122" t="s">
        <v>138</v>
      </c>
      <c r="C172" s="244" t="s">
        <v>139</v>
      </c>
      <c r="D172" s="123">
        <v>1413.61</v>
      </c>
      <c r="E172" s="124">
        <v>0</v>
      </c>
      <c r="F172" s="124">
        <f>D172+E172</f>
        <v>1413.61</v>
      </c>
      <c r="G172" s="125">
        <v>42811</v>
      </c>
      <c r="H172" s="123">
        <f>F172</f>
        <v>1413.61</v>
      </c>
      <c r="I172" s="126">
        <v>1500</v>
      </c>
      <c r="J172" s="127">
        <f>(H172-I172)/I172</f>
        <v>-5.7593333333333399E-2</v>
      </c>
      <c r="K172" s="127"/>
      <c r="L172" s="128"/>
      <c r="M172" s="129"/>
      <c r="N172" s="196"/>
    </row>
    <row r="173" spans="1:14" ht="25.5">
      <c r="A173" s="347"/>
      <c r="B173" s="130" t="s">
        <v>138</v>
      </c>
      <c r="C173" s="243" t="s">
        <v>195</v>
      </c>
      <c r="D173" s="131">
        <v>1492.6100000000001</v>
      </c>
      <c r="E173" s="132">
        <v>0</v>
      </c>
      <c r="F173" s="132">
        <f>D173+E173</f>
        <v>1492.6100000000001</v>
      </c>
      <c r="G173" s="133">
        <v>42927</v>
      </c>
      <c r="H173" s="131">
        <f>F173</f>
        <v>1492.6100000000001</v>
      </c>
      <c r="I173" s="166">
        <v>1500</v>
      </c>
      <c r="J173" s="167">
        <f>(H173-I173)/I173</f>
        <v>-4.9266666666665819E-3</v>
      </c>
      <c r="K173" s="237" t="s">
        <v>200</v>
      </c>
      <c r="L173" s="242">
        <v>1.454</v>
      </c>
      <c r="M173" s="241" t="s">
        <v>199</v>
      </c>
      <c r="N173" s="240" t="s">
        <v>198</v>
      </c>
    </row>
    <row r="174" spans="1:14" ht="28.5">
      <c r="A174" s="348"/>
      <c r="B174" s="161">
        <v>7.12</v>
      </c>
      <c r="C174" s="277" t="s">
        <v>226</v>
      </c>
      <c r="D174" s="163">
        <v>10500.319999999998</v>
      </c>
      <c r="E174" s="162">
        <v>0.6</v>
      </c>
      <c r="F174" s="162">
        <f>D174+E174</f>
        <v>10500.919999999998</v>
      </c>
      <c r="G174" s="164" t="s">
        <v>10</v>
      </c>
      <c r="H174" s="165">
        <f>F174</f>
        <v>10500.919999999998</v>
      </c>
      <c r="I174" s="170">
        <v>10500</v>
      </c>
      <c r="J174" s="238">
        <f t="shared" ref="J174" si="46">E174/D174</f>
        <v>5.7141115699331078E-5</v>
      </c>
      <c r="K174" s="276">
        <f>(F174-I174)/I174</f>
        <v>8.7619047618881307E-5</v>
      </c>
      <c r="L174" s="174"/>
      <c r="M174" s="175"/>
      <c r="N174" s="197"/>
    </row>
    <row r="175" spans="1:14">
      <c r="A175" s="198"/>
      <c r="B175" s="185"/>
      <c r="C175" s="185"/>
      <c r="D175" s="185"/>
      <c r="E175" s="185"/>
      <c r="F175" s="185"/>
      <c r="G175" s="185"/>
      <c r="H175" s="185"/>
      <c r="I175" s="185"/>
      <c r="J175" s="185"/>
      <c r="K175" s="185"/>
      <c r="L175" s="185"/>
      <c r="M175" s="185"/>
      <c r="N175" s="199"/>
    </row>
    <row r="176" spans="1:14" s="156" customFormat="1" ht="16.5" customHeight="1" thickBot="1">
      <c r="A176" s="200" t="s">
        <v>0</v>
      </c>
      <c r="B176" s="177" t="s">
        <v>1</v>
      </c>
      <c r="C176" s="180" t="s">
        <v>102</v>
      </c>
      <c r="D176" s="180" t="s">
        <v>2</v>
      </c>
      <c r="E176" s="180" t="s">
        <v>94</v>
      </c>
      <c r="F176" s="177" t="s">
        <v>183</v>
      </c>
      <c r="G176" s="177" t="s">
        <v>190</v>
      </c>
      <c r="H176" s="177" t="s">
        <v>188</v>
      </c>
      <c r="I176" s="179" t="s">
        <v>189</v>
      </c>
      <c r="J176" s="179" t="s">
        <v>112</v>
      </c>
      <c r="K176" s="181" t="s">
        <v>186</v>
      </c>
      <c r="L176" s="260" t="s">
        <v>220</v>
      </c>
      <c r="M176" s="178" t="s">
        <v>185</v>
      </c>
      <c r="N176" s="201" t="s">
        <v>184</v>
      </c>
    </row>
    <row r="177" spans="1:14" s="182" customFormat="1" ht="16.5" thickBot="1">
      <c r="A177" s="202" t="s">
        <v>236</v>
      </c>
      <c r="B177" s="203" t="s">
        <v>58</v>
      </c>
      <c r="C177" s="204">
        <f>F171+B171</f>
        <v>51121.017500000009</v>
      </c>
      <c r="D177" s="204">
        <f>I171</f>
        <v>50600</v>
      </c>
      <c r="E177" s="205">
        <v>27</v>
      </c>
      <c r="F177" s="206">
        <f>C177-D177</f>
        <v>521.01750000000902</v>
      </c>
      <c r="G177" s="207">
        <f>F177/D177</f>
        <v>1.0296788537549586E-2</v>
      </c>
      <c r="H177" s="206">
        <f>F177/E177</f>
        <v>19.29694444444478</v>
      </c>
      <c r="I177" s="207">
        <f>G177/E177</f>
        <v>3.8136253842776244E-4</v>
      </c>
      <c r="J177" s="208">
        <f>H177*10000/D177</f>
        <v>3.813625384277624</v>
      </c>
      <c r="K177" s="209">
        <f>B171</f>
        <v>343.82</v>
      </c>
      <c r="L177" s="209">
        <f>F177-K177</f>
        <v>177.19750000000903</v>
      </c>
      <c r="M177" s="207">
        <f>I177*365</f>
        <v>0.13919732652613329</v>
      </c>
      <c r="N177" s="210">
        <f>H177*365</f>
        <v>7043.3847222223449</v>
      </c>
    </row>
    <row r="178" spans="1:14" ht="15.75" thickTop="1" thickBot="1"/>
    <row r="179" spans="1:14" s="156" customFormat="1" ht="15.75" thickTop="1" thickBot="1">
      <c r="A179" s="186" t="s">
        <v>0</v>
      </c>
      <c r="B179" s="187" t="s">
        <v>142</v>
      </c>
      <c r="C179" s="188" t="s">
        <v>1</v>
      </c>
      <c r="D179" s="187" t="s">
        <v>17</v>
      </c>
      <c r="E179" s="187" t="s">
        <v>11</v>
      </c>
      <c r="F179" s="187" t="s">
        <v>18</v>
      </c>
      <c r="G179" s="187" t="s">
        <v>14</v>
      </c>
      <c r="H179" s="187" t="s">
        <v>19</v>
      </c>
      <c r="I179" s="187" t="s">
        <v>2</v>
      </c>
      <c r="J179" s="187" t="s">
        <v>181</v>
      </c>
      <c r="K179" s="187" t="s">
        <v>216</v>
      </c>
      <c r="L179" s="187" t="s">
        <v>49</v>
      </c>
      <c r="M179" s="187" t="s">
        <v>30</v>
      </c>
      <c r="N179" s="189" t="s">
        <v>82</v>
      </c>
    </row>
    <row r="180" spans="1:14" ht="15" thickBot="1">
      <c r="A180" s="349" t="s">
        <v>237</v>
      </c>
      <c r="B180" s="296">
        <v>78.91</v>
      </c>
      <c r="C180" s="289" t="s">
        <v>225</v>
      </c>
      <c r="D180" s="263">
        <v>11100</v>
      </c>
      <c r="E180" s="263"/>
      <c r="F180" s="263">
        <f>D180</f>
        <v>11100</v>
      </c>
      <c r="G180" s="264"/>
      <c r="H180" s="265"/>
      <c r="I180" s="266">
        <f>D180</f>
        <v>11100</v>
      </c>
      <c r="J180" s="267"/>
      <c r="K180" s="152"/>
      <c r="L180" s="352">
        <f>E186/D186</f>
        <v>2.1969507080417343E-4</v>
      </c>
      <c r="M180" s="352">
        <f>L180*365</f>
        <v>8.0188700843523295E-2</v>
      </c>
      <c r="N180" s="190"/>
    </row>
    <row r="181" spans="1:14" ht="25.5">
      <c r="A181" s="350"/>
      <c r="B181" s="268">
        <v>28</v>
      </c>
      <c r="C181" s="290" t="s">
        <v>218</v>
      </c>
      <c r="D181" s="269">
        <v>8527.7216000000044</v>
      </c>
      <c r="E181" s="269">
        <v>3.4651999999999998</v>
      </c>
      <c r="F181" s="269">
        <f>D181+E181</f>
        <v>8531.186800000005</v>
      </c>
      <c r="G181" s="270" t="s">
        <v>173</v>
      </c>
      <c r="H181" s="271">
        <v>9733.6200000000008</v>
      </c>
      <c r="I181" s="272">
        <v>8500</v>
      </c>
      <c r="J181" s="273">
        <f>E181/I181</f>
        <v>4.0767058823529408E-4</v>
      </c>
      <c r="K181" s="274">
        <f>(F181-I181)/(H181-I181)</f>
        <v>2.52807185356957E-2</v>
      </c>
      <c r="L181" s="353"/>
      <c r="M181" s="353"/>
      <c r="N181" s="190" t="s">
        <v>180</v>
      </c>
    </row>
    <row r="182" spans="1:14" ht="25.5">
      <c r="A182" s="350"/>
      <c r="B182" s="285">
        <v>117.98</v>
      </c>
      <c r="C182" s="291" t="s">
        <v>179</v>
      </c>
      <c r="D182" s="286">
        <v>10017.261999999997</v>
      </c>
      <c r="E182" s="286">
        <v>1.9179999999999999</v>
      </c>
      <c r="F182" s="286">
        <f>D182+E182</f>
        <v>10019.179999999997</v>
      </c>
      <c r="G182" s="287" t="s">
        <v>149</v>
      </c>
      <c r="H182" s="288">
        <v>10047.950000000001</v>
      </c>
      <c r="I182" s="12">
        <v>10000</v>
      </c>
      <c r="J182" s="273">
        <f t="shared" ref="J182:J185" si="47">E182/I182</f>
        <v>1.918E-4</v>
      </c>
      <c r="K182" s="275">
        <f t="shared" ref="K182:K185" si="48">(F182-I182)/(H182-I182)</f>
        <v>0.39999999999992414</v>
      </c>
      <c r="L182" s="353"/>
      <c r="M182" s="353"/>
      <c r="N182" s="191">
        <v>42951</v>
      </c>
    </row>
    <row r="183" spans="1:14" ht="25.5">
      <c r="A183" s="350"/>
      <c r="B183" s="355">
        <v>118.93</v>
      </c>
      <c r="C183" s="292" t="s">
        <v>176</v>
      </c>
      <c r="D183" s="278">
        <v>10019.381500000003</v>
      </c>
      <c r="E183" s="278">
        <v>2.1535000000000002</v>
      </c>
      <c r="F183" s="278">
        <f t="shared" ref="F183:F184" si="49">D183+E183</f>
        <v>10021.535000000003</v>
      </c>
      <c r="G183" s="279" t="s">
        <v>150</v>
      </c>
      <c r="H183" s="280">
        <v>10079.68</v>
      </c>
      <c r="I183" s="12">
        <v>10000</v>
      </c>
      <c r="J183" s="273">
        <f t="shared" si="47"/>
        <v>2.1535000000000003E-4</v>
      </c>
      <c r="K183" s="275">
        <f t="shared" si="48"/>
        <v>0.27026857429723161</v>
      </c>
      <c r="L183" s="353"/>
      <c r="M183" s="353"/>
      <c r="N183" s="192" t="s">
        <v>148</v>
      </c>
    </row>
    <row r="184" spans="1:14" ht="25.5">
      <c r="A184" s="350"/>
      <c r="B184" s="356"/>
      <c r="C184" s="292" t="s">
        <v>177</v>
      </c>
      <c r="D184" s="278">
        <v>1024.0023999999999</v>
      </c>
      <c r="E184" s="278">
        <v>0.32879999999999998</v>
      </c>
      <c r="F184" s="278">
        <f t="shared" si="49"/>
        <v>1024.3311999999999</v>
      </c>
      <c r="G184" s="279" t="s">
        <v>132</v>
      </c>
      <c r="H184" s="280">
        <v>1032.8800000000001</v>
      </c>
      <c r="I184" s="12">
        <v>1000</v>
      </c>
      <c r="J184" s="273">
        <f t="shared" si="47"/>
        <v>3.2879999999999997E-4</v>
      </c>
      <c r="K184" s="275">
        <f t="shared" si="48"/>
        <v>0.73999999999999311</v>
      </c>
      <c r="L184" s="353"/>
      <c r="M184" s="353"/>
      <c r="N184" s="192" t="s">
        <v>134</v>
      </c>
    </row>
    <row r="185" spans="1:14" ht="23.25" thickBot="1">
      <c r="A185" s="351"/>
      <c r="B185" s="281"/>
      <c r="C185" s="293" t="s">
        <v>175</v>
      </c>
      <c r="D185" s="282">
        <v>10088.830000000007</v>
      </c>
      <c r="E185" s="283">
        <v>3.29</v>
      </c>
      <c r="F185" s="283">
        <f>D185+E185</f>
        <v>10092.120000000008</v>
      </c>
      <c r="G185" s="284" t="s">
        <v>126</v>
      </c>
      <c r="H185" s="283">
        <v>11196.73</v>
      </c>
      <c r="I185" s="145">
        <v>10000</v>
      </c>
      <c r="J185" s="273">
        <f t="shared" si="47"/>
        <v>3.2900000000000003E-4</v>
      </c>
      <c r="K185" s="275">
        <f t="shared" si="48"/>
        <v>7.6976427431424049E-2</v>
      </c>
      <c r="L185" s="354"/>
      <c r="M185" s="354"/>
      <c r="N185" s="193" t="s">
        <v>135</v>
      </c>
    </row>
    <row r="186" spans="1:14" ht="18.75" thickBot="1">
      <c r="A186" s="194" t="s">
        <v>193</v>
      </c>
      <c r="B186" s="173">
        <f>SUM(B180:B185)</f>
        <v>343.82</v>
      </c>
      <c r="C186" s="37" t="s">
        <v>75</v>
      </c>
      <c r="D186" s="11">
        <f>SUM(D180:D185)</f>
        <v>50777.197500000009</v>
      </c>
      <c r="E186" s="61">
        <f>SUM(E180:E185)</f>
        <v>11.1555</v>
      </c>
      <c r="F186" s="11">
        <f>SUM(F180:F185)</f>
        <v>50788.353000000017</v>
      </c>
      <c r="G186" s="121" t="s">
        <v>154</v>
      </c>
      <c r="H186" s="66">
        <f>L180*10000</f>
        <v>2.1969507080417343</v>
      </c>
      <c r="I186" s="157">
        <f>SUM(I180:I185)</f>
        <v>50600</v>
      </c>
      <c r="J186" s="68"/>
      <c r="K186" s="68"/>
      <c r="L186" s="7" t="s">
        <v>56</v>
      </c>
      <c r="M186" s="66">
        <f>M180*10000</f>
        <v>801.88700843523293</v>
      </c>
      <c r="N186" s="195"/>
    </row>
    <row r="187" spans="1:14" ht="26.25" thickTop="1">
      <c r="A187" s="346" t="s">
        <v>194</v>
      </c>
      <c r="B187" s="122" t="s">
        <v>138</v>
      </c>
      <c r="C187" s="244" t="s">
        <v>139</v>
      </c>
      <c r="D187" s="123">
        <v>1413.61</v>
      </c>
      <c r="E187" s="124">
        <v>0</v>
      </c>
      <c r="F187" s="124">
        <f>D187+E187</f>
        <v>1413.61</v>
      </c>
      <c r="G187" s="125">
        <v>42811</v>
      </c>
      <c r="H187" s="123">
        <f>F187</f>
        <v>1413.61</v>
      </c>
      <c r="I187" s="126">
        <v>1500</v>
      </c>
      <c r="J187" s="127">
        <f>(H187-I187)/I187</f>
        <v>-5.7593333333333399E-2</v>
      </c>
      <c r="K187" s="127"/>
      <c r="L187" s="128"/>
      <c r="M187" s="129"/>
      <c r="N187" s="196"/>
    </row>
    <row r="188" spans="1:14" ht="25.5">
      <c r="A188" s="347"/>
      <c r="B188" s="130" t="s">
        <v>138</v>
      </c>
      <c r="C188" s="243" t="s">
        <v>195</v>
      </c>
      <c r="D188" s="131">
        <v>1492.6100000000001</v>
      </c>
      <c r="E188" s="132">
        <v>0</v>
      </c>
      <c r="F188" s="132">
        <f>D188+E188</f>
        <v>1492.6100000000001</v>
      </c>
      <c r="G188" s="133">
        <v>42927</v>
      </c>
      <c r="H188" s="131">
        <f>F188</f>
        <v>1492.6100000000001</v>
      </c>
      <c r="I188" s="166">
        <v>1500</v>
      </c>
      <c r="J188" s="167">
        <f>(H188-I188)/I188</f>
        <v>-4.9266666666665819E-3</v>
      </c>
      <c r="K188" s="237" t="s">
        <v>200</v>
      </c>
      <c r="L188" s="242">
        <v>1.454</v>
      </c>
      <c r="M188" s="241" t="s">
        <v>199</v>
      </c>
      <c r="N188" s="240" t="s">
        <v>198</v>
      </c>
    </row>
    <row r="189" spans="1:14" ht="28.5">
      <c r="A189" s="348"/>
      <c r="B189" s="161">
        <v>7.12</v>
      </c>
      <c r="C189" s="277" t="s">
        <v>226</v>
      </c>
      <c r="D189" s="163">
        <v>10500.919999999998</v>
      </c>
      <c r="E189" s="162">
        <v>1.1499999999999999</v>
      </c>
      <c r="F189" s="162">
        <f>D189+E189</f>
        <v>10502.069999999998</v>
      </c>
      <c r="G189" s="164" t="s">
        <v>10</v>
      </c>
      <c r="H189" s="165">
        <f>F189</f>
        <v>10502.069999999998</v>
      </c>
      <c r="I189" s="170">
        <v>10500</v>
      </c>
      <c r="J189" s="238">
        <f t="shared" ref="J189" si="50">E189/D189</f>
        <v>1.0951421399267874E-4</v>
      </c>
      <c r="K189" s="276">
        <f>(F189-I189)/I189</f>
        <v>1.971428571426562E-4</v>
      </c>
      <c r="L189" s="174"/>
      <c r="M189" s="175"/>
      <c r="N189" s="197"/>
    </row>
    <row r="190" spans="1:14">
      <c r="A190" s="198"/>
      <c r="B190" s="185"/>
      <c r="C190" s="185"/>
      <c r="D190" s="185"/>
      <c r="E190" s="185"/>
      <c r="F190" s="185"/>
      <c r="G190" s="185"/>
      <c r="H190" s="185"/>
      <c r="I190" s="185"/>
      <c r="J190" s="185"/>
      <c r="K190" s="185"/>
      <c r="L190" s="185"/>
      <c r="M190" s="185"/>
      <c r="N190" s="199"/>
    </row>
    <row r="191" spans="1:14" s="156" customFormat="1" ht="16.5" customHeight="1" thickBot="1">
      <c r="A191" s="200" t="s">
        <v>0</v>
      </c>
      <c r="B191" s="177" t="s">
        <v>1</v>
      </c>
      <c r="C191" s="180" t="s">
        <v>102</v>
      </c>
      <c r="D191" s="180" t="s">
        <v>2</v>
      </c>
      <c r="E191" s="180" t="s">
        <v>94</v>
      </c>
      <c r="F191" s="177" t="s">
        <v>183</v>
      </c>
      <c r="G191" s="177" t="s">
        <v>190</v>
      </c>
      <c r="H191" s="177" t="s">
        <v>188</v>
      </c>
      <c r="I191" s="179" t="s">
        <v>189</v>
      </c>
      <c r="J191" s="179" t="s">
        <v>112</v>
      </c>
      <c r="K191" s="181" t="s">
        <v>186</v>
      </c>
      <c r="L191" s="260" t="s">
        <v>220</v>
      </c>
      <c r="M191" s="178" t="s">
        <v>185</v>
      </c>
      <c r="N191" s="201" t="s">
        <v>184</v>
      </c>
    </row>
    <row r="192" spans="1:14" s="182" customFormat="1" ht="16.5" thickBot="1">
      <c r="A192" s="202" t="s">
        <v>238</v>
      </c>
      <c r="B192" s="203" t="s">
        <v>58</v>
      </c>
      <c r="C192" s="204">
        <f>F186+B186</f>
        <v>51132.173000000017</v>
      </c>
      <c r="D192" s="204">
        <f>I186</f>
        <v>50600</v>
      </c>
      <c r="E192" s="205">
        <v>28</v>
      </c>
      <c r="F192" s="206">
        <f>C192-D192</f>
        <v>532.17300000001705</v>
      </c>
      <c r="G192" s="207">
        <f>F192/D192</f>
        <v>1.0517252964427215E-2</v>
      </c>
      <c r="H192" s="206">
        <f>F192/E192</f>
        <v>19.006178571429182</v>
      </c>
      <c r="I192" s="207">
        <f>G192/E192</f>
        <v>3.7561617730097198E-4</v>
      </c>
      <c r="J192" s="208">
        <f>H192*10000/D192</f>
        <v>3.7561617730097199</v>
      </c>
      <c r="K192" s="209">
        <f>B186</f>
        <v>343.82</v>
      </c>
      <c r="L192" s="209">
        <f>F192-K192</f>
        <v>188.35300000001706</v>
      </c>
      <c r="M192" s="207">
        <f>I192*365</f>
        <v>0.13709990471485478</v>
      </c>
      <c r="N192" s="210">
        <f>H192*365</f>
        <v>6937.2551785716514</v>
      </c>
    </row>
    <row r="193" spans="1:14" ht="15.75" thickTop="1" thickBot="1"/>
    <row r="194" spans="1:14" s="156" customFormat="1" ht="15.75" thickTop="1" thickBot="1">
      <c r="A194" s="186" t="s">
        <v>0</v>
      </c>
      <c r="B194" s="187" t="s">
        <v>142</v>
      </c>
      <c r="C194" s="188" t="s">
        <v>1</v>
      </c>
      <c r="D194" s="187" t="s">
        <v>17</v>
      </c>
      <c r="E194" s="187" t="s">
        <v>11</v>
      </c>
      <c r="F194" s="187" t="s">
        <v>18</v>
      </c>
      <c r="G194" s="187" t="s">
        <v>14</v>
      </c>
      <c r="H194" s="187" t="s">
        <v>19</v>
      </c>
      <c r="I194" s="187" t="s">
        <v>2</v>
      </c>
      <c r="J194" s="187" t="s">
        <v>181</v>
      </c>
      <c r="K194" s="187" t="s">
        <v>216</v>
      </c>
      <c r="L194" s="187" t="s">
        <v>49</v>
      </c>
      <c r="M194" s="187" t="s">
        <v>30</v>
      </c>
      <c r="N194" s="189" t="s">
        <v>82</v>
      </c>
    </row>
    <row r="195" spans="1:14" ht="15" thickBot="1">
      <c r="A195" s="349" t="s">
        <v>239</v>
      </c>
      <c r="B195" s="296">
        <v>78.91</v>
      </c>
      <c r="C195" s="289" t="s">
        <v>225</v>
      </c>
      <c r="D195" s="263">
        <v>11100</v>
      </c>
      <c r="E195" s="263"/>
      <c r="F195" s="263">
        <f>D195</f>
        <v>11100</v>
      </c>
      <c r="G195" s="264"/>
      <c r="H195" s="265"/>
      <c r="I195" s="266">
        <f>D195</f>
        <v>11100</v>
      </c>
      <c r="J195" s="267"/>
      <c r="K195" s="152"/>
      <c r="L195" s="352">
        <f>E201/D201</f>
        <v>2.1964681548149428E-4</v>
      </c>
      <c r="M195" s="352">
        <f>L195*365</f>
        <v>8.0171087650745418E-2</v>
      </c>
      <c r="N195" s="190"/>
    </row>
    <row r="196" spans="1:14" ht="25.5">
      <c r="A196" s="350"/>
      <c r="B196" s="268">
        <v>28</v>
      </c>
      <c r="C196" s="290" t="s">
        <v>218</v>
      </c>
      <c r="D196" s="269">
        <v>8531.186800000005</v>
      </c>
      <c r="E196" s="269">
        <v>3.4651999999999998</v>
      </c>
      <c r="F196" s="269">
        <f>D196+E196</f>
        <v>8534.6520000000055</v>
      </c>
      <c r="G196" s="270" t="s">
        <v>173</v>
      </c>
      <c r="H196" s="271">
        <v>9733.6200000000008</v>
      </c>
      <c r="I196" s="272">
        <v>8500</v>
      </c>
      <c r="J196" s="273">
        <f>E196/I196</f>
        <v>4.0767058823529408E-4</v>
      </c>
      <c r="K196" s="274">
        <f>(F196-I196)/(H196-I196)</f>
        <v>2.808968726188411E-2</v>
      </c>
      <c r="L196" s="353"/>
      <c r="M196" s="353"/>
      <c r="N196" s="190" t="s">
        <v>180</v>
      </c>
    </row>
    <row r="197" spans="1:14" ht="25.5">
      <c r="A197" s="350"/>
      <c r="B197" s="285">
        <v>117.98</v>
      </c>
      <c r="C197" s="291" t="s">
        <v>179</v>
      </c>
      <c r="D197" s="286">
        <v>10019.179999999997</v>
      </c>
      <c r="E197" s="286">
        <v>1.9179999999999999</v>
      </c>
      <c r="F197" s="286">
        <f>D197+E197</f>
        <v>10021.097999999996</v>
      </c>
      <c r="G197" s="287" t="s">
        <v>149</v>
      </c>
      <c r="H197" s="288">
        <v>10047.950000000001</v>
      </c>
      <c r="I197" s="12">
        <v>10000</v>
      </c>
      <c r="J197" s="273">
        <f t="shared" ref="J197:J200" si="51">E197/I197</f>
        <v>1.918E-4</v>
      </c>
      <c r="K197" s="275">
        <f t="shared" ref="K197:K200" si="52">(F197-I197)/(H197-I197)</f>
        <v>0.43999999999991657</v>
      </c>
      <c r="L197" s="353"/>
      <c r="M197" s="353"/>
      <c r="N197" s="191">
        <v>42951</v>
      </c>
    </row>
    <row r="198" spans="1:14" ht="25.5">
      <c r="A198" s="350"/>
      <c r="B198" s="355">
        <v>118.93</v>
      </c>
      <c r="C198" s="292" t="s">
        <v>176</v>
      </c>
      <c r="D198" s="278">
        <v>10021.535000000003</v>
      </c>
      <c r="E198" s="278">
        <v>2.1535000000000002</v>
      </c>
      <c r="F198" s="278">
        <f t="shared" ref="F198:F199" si="53">D198+E198</f>
        <v>10023.688500000004</v>
      </c>
      <c r="G198" s="279" t="s">
        <v>150</v>
      </c>
      <c r="H198" s="280">
        <v>10079.68</v>
      </c>
      <c r="I198" s="12">
        <v>10000</v>
      </c>
      <c r="J198" s="273">
        <f t="shared" si="51"/>
        <v>2.1535000000000003E-4</v>
      </c>
      <c r="K198" s="275">
        <f t="shared" si="52"/>
        <v>0.29729543172695477</v>
      </c>
      <c r="L198" s="353"/>
      <c r="M198" s="353"/>
      <c r="N198" s="192" t="s">
        <v>148</v>
      </c>
    </row>
    <row r="199" spans="1:14" ht="25.5">
      <c r="A199" s="350"/>
      <c r="B199" s="356"/>
      <c r="C199" s="292" t="s">
        <v>177</v>
      </c>
      <c r="D199" s="278">
        <v>1024.3311999999999</v>
      </c>
      <c r="E199" s="278">
        <v>0.32879999999999998</v>
      </c>
      <c r="F199" s="278">
        <f t="shared" si="53"/>
        <v>1024.6599999999999</v>
      </c>
      <c r="G199" s="279" t="s">
        <v>132</v>
      </c>
      <c r="H199" s="280">
        <v>1032.8800000000001</v>
      </c>
      <c r="I199" s="12">
        <v>1000</v>
      </c>
      <c r="J199" s="273">
        <f t="shared" si="51"/>
        <v>3.2879999999999997E-4</v>
      </c>
      <c r="K199" s="275">
        <f t="shared" si="52"/>
        <v>0.74999999999999312</v>
      </c>
      <c r="L199" s="353"/>
      <c r="M199" s="353"/>
      <c r="N199" s="192" t="s">
        <v>134</v>
      </c>
    </row>
    <row r="200" spans="1:14" ht="23.25" thickBot="1">
      <c r="A200" s="351"/>
      <c r="B200" s="281"/>
      <c r="C200" s="293" t="s">
        <v>175</v>
      </c>
      <c r="D200" s="282">
        <v>10092.120000000008</v>
      </c>
      <c r="E200" s="283">
        <v>3.29</v>
      </c>
      <c r="F200" s="283">
        <f>D200+E200</f>
        <v>10095.410000000009</v>
      </c>
      <c r="G200" s="284" t="s">
        <v>126</v>
      </c>
      <c r="H200" s="283">
        <v>11196.73</v>
      </c>
      <c r="I200" s="145">
        <v>10000</v>
      </c>
      <c r="J200" s="273">
        <f t="shared" si="51"/>
        <v>3.2900000000000003E-4</v>
      </c>
      <c r="K200" s="275">
        <f t="shared" si="52"/>
        <v>7.9725585553975409E-2</v>
      </c>
      <c r="L200" s="354"/>
      <c r="M200" s="354"/>
      <c r="N200" s="193" t="s">
        <v>135</v>
      </c>
    </row>
    <row r="201" spans="1:14" ht="18.75" thickBot="1">
      <c r="A201" s="194" t="s">
        <v>240</v>
      </c>
      <c r="B201" s="173">
        <f>SUM(B195:B200)</f>
        <v>343.82</v>
      </c>
      <c r="C201" s="37" t="s">
        <v>75</v>
      </c>
      <c r="D201" s="11">
        <f>SUM(D195:D200)</f>
        <v>50788.353000000017</v>
      </c>
      <c r="E201" s="61">
        <f>SUM(E195:E200)</f>
        <v>11.1555</v>
      </c>
      <c r="F201" s="11">
        <f>SUM(F195:F200)</f>
        <v>50799.508500000018</v>
      </c>
      <c r="G201" s="121" t="s">
        <v>154</v>
      </c>
      <c r="H201" s="66">
        <f>L195*10000</f>
        <v>2.196468154814943</v>
      </c>
      <c r="I201" s="157">
        <f>SUM(I195:I200)</f>
        <v>50600</v>
      </c>
      <c r="J201" s="68"/>
      <c r="K201" s="68"/>
      <c r="L201" s="7" t="s">
        <v>56</v>
      </c>
      <c r="M201" s="66">
        <f>M195*10000</f>
        <v>801.71087650745415</v>
      </c>
      <c r="N201" s="195"/>
    </row>
    <row r="202" spans="1:14" ht="26.25" thickTop="1">
      <c r="A202" s="346" t="s">
        <v>194</v>
      </c>
      <c r="B202" s="122" t="s">
        <v>138</v>
      </c>
      <c r="C202" s="244" t="s">
        <v>139</v>
      </c>
      <c r="D202" s="123">
        <v>1413.61</v>
      </c>
      <c r="E202" s="124">
        <v>-5.62</v>
      </c>
      <c r="F202" s="124">
        <f>D202+E202</f>
        <v>1407.99</v>
      </c>
      <c r="G202" s="125">
        <v>42811</v>
      </c>
      <c r="H202" s="123">
        <f>F202</f>
        <v>1407.99</v>
      </c>
      <c r="I202" s="126">
        <v>1500</v>
      </c>
      <c r="J202" s="127">
        <f>(H202-I202)/I202</f>
        <v>-6.1339999999999992E-2</v>
      </c>
      <c r="K202" s="127"/>
      <c r="L202" s="128"/>
      <c r="M202" s="129"/>
      <c r="N202" s="196"/>
    </row>
    <row r="203" spans="1:14" ht="25.5">
      <c r="A203" s="347"/>
      <c r="B203" s="130" t="s">
        <v>138</v>
      </c>
      <c r="C203" s="243" t="s">
        <v>195</v>
      </c>
      <c r="D203" s="131">
        <v>1492.6100000000001</v>
      </c>
      <c r="E203" s="132">
        <v>-49.27</v>
      </c>
      <c r="F203" s="132">
        <f>D203+E203</f>
        <v>1443.3400000000001</v>
      </c>
      <c r="G203" s="133">
        <v>42927</v>
      </c>
      <c r="H203" s="131">
        <f>F203</f>
        <v>1443.3400000000001</v>
      </c>
      <c r="I203" s="166">
        <v>1500</v>
      </c>
      <c r="J203" s="167">
        <f>(H203-I203)/I203</f>
        <v>-3.7773333333333235E-2</v>
      </c>
      <c r="K203" s="237" t="s">
        <v>200</v>
      </c>
      <c r="L203" s="242">
        <v>1.423</v>
      </c>
      <c r="M203" s="241" t="s">
        <v>199</v>
      </c>
      <c r="N203" s="240" t="s">
        <v>198</v>
      </c>
    </row>
    <row r="204" spans="1:14" ht="28.5">
      <c r="A204" s="348"/>
      <c r="B204" s="161">
        <v>7.12</v>
      </c>
      <c r="C204" s="277" t="s">
        <v>226</v>
      </c>
      <c r="D204" s="163">
        <v>10502.069999999998</v>
      </c>
      <c r="E204" s="162">
        <v>1.1599999999999999</v>
      </c>
      <c r="F204" s="162">
        <f>D204+E204</f>
        <v>10503.229999999998</v>
      </c>
      <c r="G204" s="164" t="s">
        <v>10</v>
      </c>
      <c r="H204" s="165">
        <f>F204</f>
        <v>10503.229999999998</v>
      </c>
      <c r="I204" s="170">
        <v>10500</v>
      </c>
      <c r="J204" s="238">
        <f t="shared" ref="J204" si="54">E204/D204</f>
        <v>1.1045441517719842E-4</v>
      </c>
      <c r="K204" s="276">
        <f>(F204-I204)/I204</f>
        <v>3.0761904761883278E-4</v>
      </c>
      <c r="L204" s="174"/>
      <c r="M204" s="175"/>
      <c r="N204" s="197"/>
    </row>
    <row r="205" spans="1:14">
      <c r="A205" s="198"/>
      <c r="B205" s="185"/>
      <c r="C205" s="185"/>
      <c r="D205" s="185"/>
      <c r="E205" s="185"/>
      <c r="F205" s="185"/>
      <c r="G205" s="185"/>
      <c r="H205" s="185"/>
      <c r="I205" s="185"/>
      <c r="J205" s="185"/>
      <c r="K205" s="185"/>
      <c r="L205" s="185"/>
      <c r="M205" s="185"/>
      <c r="N205" s="199"/>
    </row>
    <row r="206" spans="1:14" s="156" customFormat="1" ht="16.5" customHeight="1" thickBot="1">
      <c r="A206" s="200" t="s">
        <v>0</v>
      </c>
      <c r="B206" s="177" t="s">
        <v>1</v>
      </c>
      <c r="C206" s="180" t="s">
        <v>102</v>
      </c>
      <c r="D206" s="180" t="s">
        <v>2</v>
      </c>
      <c r="E206" s="180" t="s">
        <v>94</v>
      </c>
      <c r="F206" s="177" t="s">
        <v>183</v>
      </c>
      <c r="G206" s="177" t="s">
        <v>190</v>
      </c>
      <c r="H206" s="177" t="s">
        <v>188</v>
      </c>
      <c r="I206" s="179" t="s">
        <v>189</v>
      </c>
      <c r="J206" s="179" t="s">
        <v>112</v>
      </c>
      <c r="K206" s="181" t="s">
        <v>186</v>
      </c>
      <c r="L206" s="260" t="s">
        <v>220</v>
      </c>
      <c r="M206" s="178" t="s">
        <v>185</v>
      </c>
      <c r="N206" s="201" t="s">
        <v>184</v>
      </c>
    </row>
    <row r="207" spans="1:14" s="182" customFormat="1" ht="16.5" thickBot="1">
      <c r="A207" s="202" t="s">
        <v>241</v>
      </c>
      <c r="B207" s="203" t="s">
        <v>58</v>
      </c>
      <c r="C207" s="204">
        <f>F201+B201</f>
        <v>51143.328500000018</v>
      </c>
      <c r="D207" s="204">
        <f>I201</f>
        <v>50600</v>
      </c>
      <c r="E207" s="205">
        <v>29</v>
      </c>
      <c r="F207" s="206">
        <f>C207-D207</f>
        <v>543.32850000001781</v>
      </c>
      <c r="G207" s="207">
        <f>F207/D207</f>
        <v>1.07377173913047E-2</v>
      </c>
      <c r="H207" s="206">
        <f>F207/E207</f>
        <v>18.735465517241995</v>
      </c>
      <c r="I207" s="207">
        <f>G207/E207</f>
        <v>3.7026611694154137E-4</v>
      </c>
      <c r="J207" s="208">
        <f>H207*10000/D207</f>
        <v>3.7026611694154137</v>
      </c>
      <c r="K207" s="209">
        <f>B201</f>
        <v>343.82</v>
      </c>
      <c r="L207" s="209">
        <f>F207-K207</f>
        <v>199.50850000001782</v>
      </c>
      <c r="M207" s="207">
        <f>I207*365</f>
        <v>0.1351471326836626</v>
      </c>
      <c r="N207" s="210">
        <f>H207*365</f>
        <v>6838.4449137933279</v>
      </c>
    </row>
    <row r="208" spans="1:14" ht="15.75" thickTop="1" thickBot="1"/>
    <row r="209" spans="1:14" s="156" customFormat="1" ht="15.75" thickTop="1" thickBot="1">
      <c r="A209" s="186" t="s">
        <v>0</v>
      </c>
      <c r="B209" s="187" t="s">
        <v>142</v>
      </c>
      <c r="C209" s="188" t="s">
        <v>1</v>
      </c>
      <c r="D209" s="187" t="s">
        <v>17</v>
      </c>
      <c r="E209" s="187" t="s">
        <v>11</v>
      </c>
      <c r="F209" s="187" t="s">
        <v>18</v>
      </c>
      <c r="G209" s="187" t="s">
        <v>14</v>
      </c>
      <c r="H209" s="187" t="s">
        <v>19</v>
      </c>
      <c r="I209" s="187" t="s">
        <v>2</v>
      </c>
      <c r="J209" s="187" t="s">
        <v>181</v>
      </c>
      <c r="K209" s="187" t="s">
        <v>216</v>
      </c>
      <c r="L209" s="187" t="s">
        <v>49</v>
      </c>
      <c r="M209" s="187" t="s">
        <v>30</v>
      </c>
      <c r="N209" s="189" t="s">
        <v>82</v>
      </c>
    </row>
    <row r="210" spans="1:14" ht="15" thickBot="1">
      <c r="A210" s="349" t="s">
        <v>242</v>
      </c>
      <c r="B210" s="297">
        <v>78.91</v>
      </c>
      <c r="C210" s="289" t="s">
        <v>225</v>
      </c>
      <c r="D210" s="263">
        <v>11100</v>
      </c>
      <c r="E210" s="263"/>
      <c r="F210" s="263">
        <f>D210</f>
        <v>11100</v>
      </c>
      <c r="G210" s="264"/>
      <c r="H210" s="265"/>
      <c r="I210" s="266">
        <f>D210</f>
        <v>11100</v>
      </c>
      <c r="J210" s="267"/>
      <c r="K210" s="152"/>
      <c r="L210" s="352">
        <f>E216/D216</f>
        <v>2.1959858135241596E-4</v>
      </c>
      <c r="M210" s="352">
        <f>L210*365</f>
        <v>8.0153482193631831E-2</v>
      </c>
      <c r="N210" s="190"/>
    </row>
    <row r="211" spans="1:14" ht="25.5">
      <c r="A211" s="350"/>
      <c r="B211" s="268">
        <v>59.19</v>
      </c>
      <c r="C211" s="290" t="s">
        <v>218</v>
      </c>
      <c r="D211" s="269">
        <v>8534.6520000000055</v>
      </c>
      <c r="E211" s="269">
        <v>3.4651999999999998</v>
      </c>
      <c r="F211" s="269">
        <f>D211+E211</f>
        <v>8538.1172000000061</v>
      </c>
      <c r="G211" s="270" t="s">
        <v>173</v>
      </c>
      <c r="H211" s="271">
        <v>9733.6200000000008</v>
      </c>
      <c r="I211" s="272">
        <v>8500</v>
      </c>
      <c r="J211" s="273">
        <f>E211/I211</f>
        <v>4.0767058823529408E-4</v>
      </c>
      <c r="K211" s="274">
        <f>(F211-I211)/(H211-I211)</f>
        <v>3.0898655988072524E-2</v>
      </c>
      <c r="L211" s="353"/>
      <c r="M211" s="353"/>
      <c r="N211" s="190" t="s">
        <v>180</v>
      </c>
    </row>
    <row r="212" spans="1:14" ht="25.5">
      <c r="A212" s="350"/>
      <c r="B212" s="285">
        <v>117.98</v>
      </c>
      <c r="C212" s="291" t="s">
        <v>179</v>
      </c>
      <c r="D212" s="286">
        <v>10021.097999999996</v>
      </c>
      <c r="E212" s="286">
        <v>1.9179999999999999</v>
      </c>
      <c r="F212" s="286">
        <f>D212+E212</f>
        <v>10023.015999999996</v>
      </c>
      <c r="G212" s="287" t="s">
        <v>149</v>
      </c>
      <c r="H212" s="288">
        <v>10047.950000000001</v>
      </c>
      <c r="I212" s="12">
        <v>10000</v>
      </c>
      <c r="J212" s="273">
        <f t="shared" ref="J212:J215" si="55">E212/I212</f>
        <v>1.918E-4</v>
      </c>
      <c r="K212" s="275">
        <f t="shared" ref="K212:K215" si="56">(F212-I212)/(H212-I212)</f>
        <v>0.47999999999990894</v>
      </c>
      <c r="L212" s="353"/>
      <c r="M212" s="353"/>
      <c r="N212" s="191">
        <v>42951</v>
      </c>
    </row>
    <row r="213" spans="1:14" ht="25.5">
      <c r="A213" s="350"/>
      <c r="B213" s="355">
        <v>118.93</v>
      </c>
      <c r="C213" s="292" t="s">
        <v>176</v>
      </c>
      <c r="D213" s="278">
        <v>10023.688500000004</v>
      </c>
      <c r="E213" s="278">
        <v>2.1535000000000002</v>
      </c>
      <c r="F213" s="278">
        <f t="shared" ref="F213:F214" si="57">D213+E213</f>
        <v>10025.842000000004</v>
      </c>
      <c r="G213" s="279" t="s">
        <v>150</v>
      </c>
      <c r="H213" s="280">
        <v>10079.68</v>
      </c>
      <c r="I213" s="12">
        <v>10000</v>
      </c>
      <c r="J213" s="273">
        <f t="shared" si="55"/>
        <v>2.1535000000000003E-4</v>
      </c>
      <c r="K213" s="275">
        <f t="shared" si="56"/>
        <v>0.32432228915667793</v>
      </c>
      <c r="L213" s="353"/>
      <c r="M213" s="353"/>
      <c r="N213" s="192" t="s">
        <v>148</v>
      </c>
    </row>
    <row r="214" spans="1:14" ht="25.5">
      <c r="A214" s="350"/>
      <c r="B214" s="356"/>
      <c r="C214" s="292" t="s">
        <v>177</v>
      </c>
      <c r="D214" s="278">
        <v>1024.6599999999999</v>
      </c>
      <c r="E214" s="278">
        <v>0.32879999999999998</v>
      </c>
      <c r="F214" s="278">
        <f t="shared" si="57"/>
        <v>1024.9887999999999</v>
      </c>
      <c r="G214" s="279" t="s">
        <v>132</v>
      </c>
      <c r="H214" s="280">
        <v>1032.8800000000001</v>
      </c>
      <c r="I214" s="12">
        <v>1000</v>
      </c>
      <c r="J214" s="273">
        <f t="shared" si="55"/>
        <v>3.2879999999999997E-4</v>
      </c>
      <c r="K214" s="275">
        <f t="shared" si="56"/>
        <v>0.75999999999999313</v>
      </c>
      <c r="L214" s="353"/>
      <c r="M214" s="353"/>
      <c r="N214" s="192" t="s">
        <v>134</v>
      </c>
    </row>
    <row r="215" spans="1:14" ht="23.25" thickBot="1">
      <c r="A215" s="351"/>
      <c r="B215" s="281"/>
      <c r="C215" s="293" t="s">
        <v>175</v>
      </c>
      <c r="D215" s="282">
        <v>10095.410000000009</v>
      </c>
      <c r="E215" s="283">
        <v>3.29</v>
      </c>
      <c r="F215" s="283">
        <f>D215+E215</f>
        <v>10098.70000000001</v>
      </c>
      <c r="G215" s="284" t="s">
        <v>126</v>
      </c>
      <c r="H215" s="283">
        <v>11196.73</v>
      </c>
      <c r="I215" s="145">
        <v>10000</v>
      </c>
      <c r="J215" s="273">
        <f t="shared" si="55"/>
        <v>3.2900000000000003E-4</v>
      </c>
      <c r="K215" s="275">
        <f t="shared" si="56"/>
        <v>8.2474743676526754E-2</v>
      </c>
      <c r="L215" s="354"/>
      <c r="M215" s="354"/>
      <c r="N215" s="193" t="s">
        <v>135</v>
      </c>
    </row>
    <row r="216" spans="1:14" ht="18.75" thickBot="1">
      <c r="A216" s="194" t="s">
        <v>243</v>
      </c>
      <c r="B216" s="173">
        <f>SUM(B210:B215)</f>
        <v>375.01</v>
      </c>
      <c r="C216" s="37" t="s">
        <v>75</v>
      </c>
      <c r="D216" s="11">
        <f>SUM(D210:D215)</f>
        <v>50799.508500000018</v>
      </c>
      <c r="E216" s="61">
        <f>SUM(E210:E215)</f>
        <v>11.1555</v>
      </c>
      <c r="F216" s="11">
        <f>SUM(F210:F215)</f>
        <v>50810.664000000019</v>
      </c>
      <c r="G216" s="121" t="s">
        <v>154</v>
      </c>
      <c r="H216" s="66">
        <f>L210*10000</f>
        <v>2.1959858135241594</v>
      </c>
      <c r="I216" s="157">
        <f>SUM(I210:I215)</f>
        <v>50600</v>
      </c>
      <c r="J216" s="68"/>
      <c r="K216" s="68"/>
      <c r="L216" s="7" t="s">
        <v>56</v>
      </c>
      <c r="M216" s="66">
        <f>M210*10000</f>
        <v>801.53482193631828</v>
      </c>
      <c r="N216" s="195"/>
    </row>
    <row r="217" spans="1:14" ht="26.25" thickTop="1">
      <c r="A217" s="346" t="s">
        <v>194</v>
      </c>
      <c r="B217" s="122" t="s">
        <v>138</v>
      </c>
      <c r="C217" s="244" t="s">
        <v>139</v>
      </c>
      <c r="D217" s="123">
        <v>1407.99</v>
      </c>
      <c r="E217" s="124">
        <v>0</v>
      </c>
      <c r="F217" s="124">
        <f>D217+E217</f>
        <v>1407.99</v>
      </c>
      <c r="G217" s="125">
        <v>42811</v>
      </c>
      <c r="H217" s="123">
        <f>F217</f>
        <v>1407.99</v>
      </c>
      <c r="I217" s="126">
        <v>1500</v>
      </c>
      <c r="J217" s="127">
        <f>(H217-I217)/I217</f>
        <v>-6.1339999999999992E-2</v>
      </c>
      <c r="K217" s="127"/>
      <c r="L217" s="128"/>
      <c r="M217" s="129"/>
      <c r="N217" s="196"/>
    </row>
    <row r="218" spans="1:14" ht="25.5">
      <c r="A218" s="347"/>
      <c r="B218" s="130" t="s">
        <v>138</v>
      </c>
      <c r="C218" s="243" t="s">
        <v>195</v>
      </c>
      <c r="D218" s="131">
        <v>1443.3400000000001</v>
      </c>
      <c r="E218" s="132">
        <v>0</v>
      </c>
      <c r="F218" s="132">
        <f>D218+E218</f>
        <v>1443.3400000000001</v>
      </c>
      <c r="G218" s="133">
        <v>42927</v>
      </c>
      <c r="H218" s="131">
        <f>F218</f>
        <v>1443.3400000000001</v>
      </c>
      <c r="I218" s="166">
        <v>1500</v>
      </c>
      <c r="J218" s="167">
        <f>(H218-I218)/I218</f>
        <v>-3.7773333333333235E-2</v>
      </c>
      <c r="K218" s="237" t="s">
        <v>200</v>
      </c>
      <c r="L218" s="242">
        <v>1.423</v>
      </c>
      <c r="M218" s="241" t="s">
        <v>199</v>
      </c>
      <c r="N218" s="240" t="s">
        <v>198</v>
      </c>
    </row>
    <row r="219" spans="1:14" ht="28.5">
      <c r="A219" s="348"/>
      <c r="B219" s="161">
        <v>7.12</v>
      </c>
      <c r="C219" s="277" t="s">
        <v>226</v>
      </c>
      <c r="D219" s="163">
        <v>10503.229999999998</v>
      </c>
      <c r="E219" s="162">
        <v>1.1499999999999999</v>
      </c>
      <c r="F219" s="162">
        <f>D219+E219</f>
        <v>10504.379999999997</v>
      </c>
      <c r="G219" s="164" t="s">
        <v>10</v>
      </c>
      <c r="H219" s="165">
        <f>F219</f>
        <v>10504.379999999997</v>
      </c>
      <c r="I219" s="170">
        <v>10500</v>
      </c>
      <c r="J219" s="238">
        <f t="shared" ref="J219" si="58">E219/D219</f>
        <v>1.0949012827482595E-4</v>
      </c>
      <c r="K219" s="276">
        <f>(F219-I219)/I219</f>
        <v>4.1714285714260766E-4</v>
      </c>
      <c r="L219" s="174"/>
      <c r="M219" s="175"/>
      <c r="N219" s="197"/>
    </row>
    <row r="220" spans="1:14">
      <c r="A220" s="198"/>
      <c r="B220" s="185"/>
      <c r="C220" s="185"/>
      <c r="D220" s="185"/>
      <c r="E220" s="185"/>
      <c r="F220" s="185"/>
      <c r="G220" s="185"/>
      <c r="H220" s="185"/>
      <c r="I220" s="185"/>
      <c r="J220" s="185"/>
      <c r="K220" s="185"/>
      <c r="L220" s="185"/>
      <c r="M220" s="185"/>
      <c r="N220" s="199"/>
    </row>
    <row r="221" spans="1:14" s="156" customFormat="1" ht="16.5" customHeight="1" thickBot="1">
      <c r="A221" s="200" t="s">
        <v>0</v>
      </c>
      <c r="B221" s="177" t="s">
        <v>1</v>
      </c>
      <c r="C221" s="180" t="s">
        <v>102</v>
      </c>
      <c r="D221" s="180" t="s">
        <v>2</v>
      </c>
      <c r="E221" s="180" t="s">
        <v>94</v>
      </c>
      <c r="F221" s="177" t="s">
        <v>183</v>
      </c>
      <c r="G221" s="177" t="s">
        <v>190</v>
      </c>
      <c r="H221" s="177" t="s">
        <v>188</v>
      </c>
      <c r="I221" s="179" t="s">
        <v>189</v>
      </c>
      <c r="J221" s="179" t="s">
        <v>112</v>
      </c>
      <c r="K221" s="181" t="s">
        <v>186</v>
      </c>
      <c r="L221" s="260" t="s">
        <v>220</v>
      </c>
      <c r="M221" s="178" t="s">
        <v>185</v>
      </c>
      <c r="N221" s="201" t="s">
        <v>184</v>
      </c>
    </row>
    <row r="222" spans="1:14" s="182" customFormat="1" ht="16.5" thickBot="1">
      <c r="A222" s="202" t="s">
        <v>244</v>
      </c>
      <c r="B222" s="203" t="s">
        <v>58</v>
      </c>
      <c r="C222" s="204">
        <f>F216+B216</f>
        <v>51185.674000000021</v>
      </c>
      <c r="D222" s="204">
        <f>I216</f>
        <v>50600</v>
      </c>
      <c r="E222" s="205">
        <v>30</v>
      </c>
      <c r="F222" s="206">
        <f>C222-D222</f>
        <v>585.6740000000209</v>
      </c>
      <c r="G222" s="207">
        <f>F222/D222</f>
        <v>1.1574584980237567E-2</v>
      </c>
      <c r="H222" s="206">
        <f>F222/E222</f>
        <v>19.522466666667363</v>
      </c>
      <c r="I222" s="207">
        <f>G222/E222</f>
        <v>3.8581949934125224E-4</v>
      </c>
      <c r="J222" s="208">
        <f>H222*10000/D222</f>
        <v>3.8581949934125226</v>
      </c>
      <c r="K222" s="209">
        <f>B216</f>
        <v>375.01</v>
      </c>
      <c r="L222" s="209">
        <f>F222-K222</f>
        <v>210.66400000002091</v>
      </c>
      <c r="M222" s="207">
        <f>I222*365</f>
        <v>0.14082411725955707</v>
      </c>
      <c r="N222" s="210">
        <f>H222*365</f>
        <v>7125.700333333587</v>
      </c>
    </row>
    <row r="223" spans="1:14" ht="15.75" thickTop="1" thickBot="1"/>
    <row r="224" spans="1:14" s="156" customFormat="1" ht="15.75" thickTop="1" thickBot="1">
      <c r="A224" s="186" t="s">
        <v>0</v>
      </c>
      <c r="B224" s="187" t="s">
        <v>142</v>
      </c>
      <c r="C224" s="188" t="s">
        <v>1</v>
      </c>
      <c r="D224" s="187" t="s">
        <v>17</v>
      </c>
      <c r="E224" s="187" t="s">
        <v>11</v>
      </c>
      <c r="F224" s="187" t="s">
        <v>18</v>
      </c>
      <c r="G224" s="187" t="s">
        <v>14</v>
      </c>
      <c r="H224" s="187" t="s">
        <v>19</v>
      </c>
      <c r="I224" s="187" t="s">
        <v>2</v>
      </c>
      <c r="J224" s="187" t="s">
        <v>181</v>
      </c>
      <c r="K224" s="187" t="s">
        <v>216</v>
      </c>
      <c r="L224" s="187" t="s">
        <v>49</v>
      </c>
      <c r="M224" s="187" t="s">
        <v>30</v>
      </c>
      <c r="N224" s="189" t="s">
        <v>82</v>
      </c>
    </row>
    <row r="225" spans="1:14" ht="15" thickBot="1">
      <c r="A225" s="349" t="s">
        <v>245</v>
      </c>
      <c r="B225" s="297">
        <v>78.91</v>
      </c>
      <c r="C225" s="289" t="s">
        <v>225</v>
      </c>
      <c r="D225" s="263">
        <v>11100</v>
      </c>
      <c r="E225" s="263"/>
      <c r="F225" s="263">
        <f>D225</f>
        <v>11100</v>
      </c>
      <c r="G225" s="264"/>
      <c r="H225" s="265"/>
      <c r="I225" s="266">
        <f>D225</f>
        <v>11100</v>
      </c>
      <c r="J225" s="267"/>
      <c r="K225" s="152"/>
      <c r="L225" s="352">
        <f>E231/D231</f>
        <v>2.1955062766032063E-4</v>
      </c>
      <c r="M225" s="352">
        <f>L225*365</f>
        <v>8.0135979096017038E-2</v>
      </c>
      <c r="N225" s="190"/>
    </row>
    <row r="226" spans="1:14" ht="25.5">
      <c r="A226" s="350"/>
      <c r="B226" s="268">
        <v>59.19</v>
      </c>
      <c r="C226" s="290" t="s">
        <v>218</v>
      </c>
      <c r="D226" s="269">
        <v>8538.1172000000061</v>
      </c>
      <c r="E226" s="269">
        <v>3.4651999999999998</v>
      </c>
      <c r="F226" s="269">
        <f>D226+E226</f>
        <v>8541.5824000000066</v>
      </c>
      <c r="G226" s="270" t="s">
        <v>173</v>
      </c>
      <c r="H226" s="271">
        <v>9733.6200000000008</v>
      </c>
      <c r="I226" s="272">
        <v>8500</v>
      </c>
      <c r="J226" s="273">
        <f>E226/I226</f>
        <v>4.0767058823529408E-4</v>
      </c>
      <c r="K226" s="274">
        <f>(F226-I226)/(H226-I226)</f>
        <v>3.3707624714260934E-2</v>
      </c>
      <c r="L226" s="353"/>
      <c r="M226" s="353"/>
      <c r="N226" s="190" t="s">
        <v>180</v>
      </c>
    </row>
    <row r="227" spans="1:14" ht="25.5">
      <c r="A227" s="350"/>
      <c r="B227" s="285">
        <v>117.98</v>
      </c>
      <c r="C227" s="291" t="s">
        <v>179</v>
      </c>
      <c r="D227" s="286">
        <v>10023.015999999996</v>
      </c>
      <c r="E227" s="286">
        <v>1.9179999999999999</v>
      </c>
      <c r="F227" s="286">
        <f>D227+E227</f>
        <v>10024.933999999996</v>
      </c>
      <c r="G227" s="287" t="s">
        <v>149</v>
      </c>
      <c r="H227" s="288">
        <v>10047.950000000001</v>
      </c>
      <c r="I227" s="12">
        <v>10000</v>
      </c>
      <c r="J227" s="273">
        <f t="shared" ref="J227:J230" si="59">E227/I227</f>
        <v>1.918E-4</v>
      </c>
      <c r="K227" s="275">
        <f t="shared" ref="K227:K230" si="60">(F227-I227)/(H227-I227)</f>
        <v>0.51999999999990132</v>
      </c>
      <c r="L227" s="353"/>
      <c r="M227" s="353"/>
      <c r="N227" s="191">
        <v>42951</v>
      </c>
    </row>
    <row r="228" spans="1:14" ht="25.5">
      <c r="A228" s="350"/>
      <c r="B228" s="355">
        <v>118.93</v>
      </c>
      <c r="C228" s="292" t="s">
        <v>176</v>
      </c>
      <c r="D228" s="278">
        <v>10025.842000000004</v>
      </c>
      <c r="E228" s="278">
        <v>2.1535000000000002</v>
      </c>
      <c r="F228" s="278">
        <f t="shared" ref="F228:F229" si="61">D228+E228</f>
        <v>10027.995500000005</v>
      </c>
      <c r="G228" s="279" t="s">
        <v>150</v>
      </c>
      <c r="H228" s="280">
        <v>10079.68</v>
      </c>
      <c r="I228" s="12">
        <v>10000</v>
      </c>
      <c r="J228" s="273">
        <f t="shared" si="59"/>
        <v>2.1535000000000003E-4</v>
      </c>
      <c r="K228" s="275">
        <f t="shared" si="60"/>
        <v>0.3513491465864011</v>
      </c>
      <c r="L228" s="353"/>
      <c r="M228" s="353"/>
      <c r="N228" s="192" t="s">
        <v>148</v>
      </c>
    </row>
    <row r="229" spans="1:14" ht="25.5">
      <c r="A229" s="350"/>
      <c r="B229" s="356"/>
      <c r="C229" s="292" t="s">
        <v>177</v>
      </c>
      <c r="D229" s="278">
        <v>1024.9887999999999</v>
      </c>
      <c r="E229" s="278">
        <v>0.32879999999999998</v>
      </c>
      <c r="F229" s="278">
        <f t="shared" si="61"/>
        <v>1025.3175999999999</v>
      </c>
      <c r="G229" s="279" t="s">
        <v>132</v>
      </c>
      <c r="H229" s="280">
        <v>1032.8800000000001</v>
      </c>
      <c r="I229" s="12">
        <v>1000</v>
      </c>
      <c r="J229" s="273">
        <f t="shared" si="59"/>
        <v>3.2879999999999997E-4</v>
      </c>
      <c r="K229" s="275">
        <f t="shared" si="60"/>
        <v>0.76999999999999313</v>
      </c>
      <c r="L229" s="353"/>
      <c r="M229" s="353"/>
      <c r="N229" s="192" t="s">
        <v>134</v>
      </c>
    </row>
    <row r="230" spans="1:14" ht="23.25" thickBot="1">
      <c r="A230" s="351"/>
      <c r="B230" s="281">
        <v>98.64</v>
      </c>
      <c r="C230" s="293" t="s">
        <v>175</v>
      </c>
      <c r="D230" s="282">
        <v>10098.64</v>
      </c>
      <c r="E230" s="283">
        <v>3.29</v>
      </c>
      <c r="F230" s="283">
        <f>D230+E230</f>
        <v>10101.93</v>
      </c>
      <c r="G230" s="284" t="s">
        <v>126</v>
      </c>
      <c r="H230" s="283">
        <v>11196.73</v>
      </c>
      <c r="I230" s="145">
        <v>10000</v>
      </c>
      <c r="J230" s="273">
        <f t="shared" si="59"/>
        <v>3.2900000000000003E-4</v>
      </c>
      <c r="K230" s="275">
        <f t="shared" si="60"/>
        <v>8.517376517677365E-2</v>
      </c>
      <c r="L230" s="354"/>
      <c r="M230" s="354"/>
      <c r="N230" s="193" t="s">
        <v>135</v>
      </c>
    </row>
    <row r="231" spans="1:14" ht="18.75" thickBot="1">
      <c r="A231" s="194" t="s">
        <v>118</v>
      </c>
      <c r="B231" s="173">
        <f>SUM(B225:B230)</f>
        <v>473.65</v>
      </c>
      <c r="C231" s="37" t="s">
        <v>75</v>
      </c>
      <c r="D231" s="11">
        <f>SUM(D225:D230)</f>
        <v>50810.604000000007</v>
      </c>
      <c r="E231" s="61">
        <f>SUM(E225:E230)</f>
        <v>11.1555</v>
      </c>
      <c r="F231" s="11">
        <f>SUM(F225:F230)</f>
        <v>50821.759500000007</v>
      </c>
      <c r="G231" s="121" t="s">
        <v>154</v>
      </c>
      <c r="H231" s="66">
        <f>L225*10000</f>
        <v>2.1955062766032065</v>
      </c>
      <c r="I231" s="157">
        <f>SUM(I225:I230)</f>
        <v>50600</v>
      </c>
      <c r="J231" s="68"/>
      <c r="K231" s="68"/>
      <c r="L231" s="7" t="s">
        <v>56</v>
      </c>
      <c r="M231" s="66">
        <f>M225*10000</f>
        <v>801.35979096017036</v>
      </c>
      <c r="N231" s="195"/>
    </row>
    <row r="232" spans="1:14" ht="26.25" thickTop="1">
      <c r="A232" s="346" t="s">
        <v>194</v>
      </c>
      <c r="B232" s="122" t="s">
        <v>138</v>
      </c>
      <c r="C232" s="244" t="s">
        <v>139</v>
      </c>
      <c r="D232" s="123">
        <v>1402.3700000000001</v>
      </c>
      <c r="E232" s="124">
        <v>23.31</v>
      </c>
      <c r="F232" s="124">
        <f>D232+E232</f>
        <v>1425.68</v>
      </c>
      <c r="G232" s="125">
        <v>42811</v>
      </c>
      <c r="H232" s="123">
        <f>F232</f>
        <v>1425.68</v>
      </c>
      <c r="I232" s="126">
        <v>1500</v>
      </c>
      <c r="J232" s="127">
        <f>(H232-I232)/I232</f>
        <v>-4.9546666666666621E-2</v>
      </c>
      <c r="K232" s="127"/>
      <c r="L232" s="128"/>
      <c r="M232" s="129"/>
      <c r="N232" s="196"/>
    </row>
    <row r="233" spans="1:14" ht="25.5">
      <c r="A233" s="347"/>
      <c r="B233" s="130" t="s">
        <v>138</v>
      </c>
      <c r="C233" s="243" t="s">
        <v>195</v>
      </c>
      <c r="D233" s="131">
        <v>1394.0700000000002</v>
      </c>
      <c r="E233" s="132">
        <v>71.849999999999994</v>
      </c>
      <c r="F233" s="132">
        <f>D233+E233</f>
        <v>1465.92</v>
      </c>
      <c r="G233" s="133">
        <v>42927</v>
      </c>
      <c r="H233" s="131">
        <f>F233</f>
        <v>1465.92</v>
      </c>
      <c r="I233" s="166">
        <v>1500</v>
      </c>
      <c r="J233" s="167">
        <f>(H233-I233)/I233</f>
        <v>-2.2719999999999952E-2</v>
      </c>
      <c r="K233" s="237" t="s">
        <v>200</v>
      </c>
      <c r="L233" s="242">
        <f>F233/1026.56</f>
        <v>1.4279925187032421</v>
      </c>
      <c r="M233" s="241" t="s">
        <v>199</v>
      </c>
      <c r="N233" s="240" t="s">
        <v>198</v>
      </c>
    </row>
    <row r="234" spans="1:14" ht="28.5">
      <c r="A234" s="348"/>
      <c r="B234" s="161">
        <v>7.12</v>
      </c>
      <c r="C234" s="277" t="s">
        <v>226</v>
      </c>
      <c r="D234" s="163">
        <v>10504.379999999997</v>
      </c>
      <c r="E234" s="162">
        <v>1.1399999999999999</v>
      </c>
      <c r="F234" s="162">
        <f>D234+E234</f>
        <v>10505.519999999997</v>
      </c>
      <c r="G234" s="164" t="s">
        <v>10</v>
      </c>
      <c r="H234" s="165">
        <f>F234</f>
        <v>10505.519999999997</v>
      </c>
      <c r="I234" s="170">
        <v>10500</v>
      </c>
      <c r="J234" s="238">
        <f t="shared" ref="J234" si="62">E234/D234</f>
        <v>1.0852615765994758E-4</v>
      </c>
      <c r="K234" s="276">
        <f>(F234-I234)/I234</f>
        <v>5.2571428571398084E-4</v>
      </c>
      <c r="L234" s="174"/>
      <c r="M234" s="175"/>
      <c r="N234" s="197"/>
    </row>
    <row r="235" spans="1:14">
      <c r="A235" s="198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99"/>
    </row>
    <row r="236" spans="1:14" s="156" customFormat="1" ht="16.5" customHeight="1" thickBot="1">
      <c r="A236" s="200" t="s">
        <v>0</v>
      </c>
      <c r="B236" s="177" t="s">
        <v>1</v>
      </c>
      <c r="C236" s="180" t="s">
        <v>102</v>
      </c>
      <c r="D236" s="180" t="s">
        <v>2</v>
      </c>
      <c r="E236" s="180" t="s">
        <v>94</v>
      </c>
      <c r="F236" s="177" t="s">
        <v>183</v>
      </c>
      <c r="G236" s="177" t="s">
        <v>190</v>
      </c>
      <c r="H236" s="177" t="s">
        <v>188</v>
      </c>
      <c r="I236" s="179" t="s">
        <v>189</v>
      </c>
      <c r="J236" s="179" t="s">
        <v>112</v>
      </c>
      <c r="K236" s="181" t="s">
        <v>186</v>
      </c>
      <c r="L236" s="260" t="s">
        <v>220</v>
      </c>
      <c r="M236" s="178" t="s">
        <v>185</v>
      </c>
      <c r="N236" s="201" t="s">
        <v>184</v>
      </c>
    </row>
    <row r="237" spans="1:14" s="182" customFormat="1" ht="16.5" thickBot="1">
      <c r="A237" s="202" t="s">
        <v>246</v>
      </c>
      <c r="B237" s="203" t="s">
        <v>58</v>
      </c>
      <c r="C237" s="204">
        <f>F231+B231</f>
        <v>51295.409500000009</v>
      </c>
      <c r="D237" s="204">
        <f>I231</f>
        <v>50600</v>
      </c>
      <c r="E237" s="205">
        <v>31</v>
      </c>
      <c r="F237" s="206">
        <f>C237-D237</f>
        <v>695.40950000000885</v>
      </c>
      <c r="G237" s="207">
        <f>F237/D237</f>
        <v>1.3743270750988317E-2</v>
      </c>
      <c r="H237" s="206">
        <f>F237/E237</f>
        <v>22.432564516129318</v>
      </c>
      <c r="I237" s="207">
        <f>G237/E237</f>
        <v>4.4333131454801024E-4</v>
      </c>
      <c r="J237" s="208">
        <f>H237*10000/D237</f>
        <v>4.4333131454801027</v>
      </c>
      <c r="K237" s="209">
        <f>B231</f>
        <v>473.65</v>
      </c>
      <c r="L237" s="209">
        <f>F237-K237</f>
        <v>221.75950000000887</v>
      </c>
      <c r="M237" s="207">
        <f>I237*365</f>
        <v>0.16181592981002374</v>
      </c>
      <c r="N237" s="210">
        <f>H237*365</f>
        <v>8187.8860483872013</v>
      </c>
    </row>
    <row r="238" spans="1:14" ht="15.75" thickTop="1" thickBot="1"/>
    <row r="239" spans="1:14" s="156" customFormat="1" ht="15.75" thickTop="1" thickBot="1">
      <c r="A239" s="186" t="s">
        <v>0</v>
      </c>
      <c r="B239" s="187" t="s">
        <v>142</v>
      </c>
      <c r="C239" s="188" t="s">
        <v>1</v>
      </c>
      <c r="D239" s="187" t="s">
        <v>17</v>
      </c>
      <c r="E239" s="187" t="s">
        <v>11</v>
      </c>
      <c r="F239" s="187" t="s">
        <v>18</v>
      </c>
      <c r="G239" s="187" t="s">
        <v>14</v>
      </c>
      <c r="H239" s="187" t="s">
        <v>19</v>
      </c>
      <c r="I239" s="187" t="s">
        <v>2</v>
      </c>
      <c r="J239" s="187" t="s">
        <v>181</v>
      </c>
      <c r="K239" s="187" t="s">
        <v>216</v>
      </c>
      <c r="L239" s="187" t="s">
        <v>49</v>
      </c>
      <c r="M239" s="187" t="s">
        <v>30</v>
      </c>
      <c r="N239" s="189" t="s">
        <v>82</v>
      </c>
    </row>
    <row r="240" spans="1:14" ht="15" thickBot="1">
      <c r="A240" s="349" t="s">
        <v>247</v>
      </c>
      <c r="B240" s="298">
        <v>78.91</v>
      </c>
      <c r="C240" s="289" t="s">
        <v>225</v>
      </c>
      <c r="D240" s="263">
        <v>11100</v>
      </c>
      <c r="E240" s="263"/>
      <c r="F240" s="263">
        <f>D240</f>
        <v>11100</v>
      </c>
      <c r="G240" s="264"/>
      <c r="H240" s="265"/>
      <c r="I240" s="266">
        <f>D240</f>
        <v>11100</v>
      </c>
      <c r="J240" s="267"/>
      <c r="K240" s="152"/>
      <c r="L240" s="352">
        <f>E246/D246</f>
        <v>2.1950243576277596E-4</v>
      </c>
      <c r="M240" s="352">
        <f>L240*365</f>
        <v>8.011838905341323E-2</v>
      </c>
      <c r="N240" s="190"/>
    </row>
    <row r="241" spans="1:14" ht="25.5">
      <c r="A241" s="350"/>
      <c r="B241" s="268">
        <v>59.19</v>
      </c>
      <c r="C241" s="290" t="s">
        <v>218</v>
      </c>
      <c r="D241" s="269">
        <v>8541.5824000000066</v>
      </c>
      <c r="E241" s="269">
        <v>3.4651999999999998</v>
      </c>
      <c r="F241" s="269">
        <f>D241+E241</f>
        <v>8545.0476000000072</v>
      </c>
      <c r="G241" s="270" t="s">
        <v>173</v>
      </c>
      <c r="H241" s="271">
        <v>9733.6200000000008</v>
      </c>
      <c r="I241" s="272">
        <v>8500</v>
      </c>
      <c r="J241" s="273">
        <f>E241/I241</f>
        <v>4.0767058823529408E-4</v>
      </c>
      <c r="K241" s="274">
        <f>(F241-I241)/(H241-I241)</f>
        <v>3.6516593440449344E-2</v>
      </c>
      <c r="L241" s="353"/>
      <c r="M241" s="353"/>
      <c r="N241" s="190" t="s">
        <v>180</v>
      </c>
    </row>
    <row r="242" spans="1:14" ht="25.5">
      <c r="A242" s="350"/>
      <c r="B242" s="285">
        <v>117.98</v>
      </c>
      <c r="C242" s="291" t="s">
        <v>179</v>
      </c>
      <c r="D242" s="286">
        <v>10024.933999999996</v>
      </c>
      <c r="E242" s="286">
        <v>1.9179999999999999</v>
      </c>
      <c r="F242" s="286">
        <f>D242+E242</f>
        <v>10026.851999999995</v>
      </c>
      <c r="G242" s="287" t="s">
        <v>149</v>
      </c>
      <c r="H242" s="288">
        <v>10047.950000000001</v>
      </c>
      <c r="I242" s="12">
        <v>10000</v>
      </c>
      <c r="J242" s="273">
        <f t="shared" ref="J242:J245" si="63">E242/I242</f>
        <v>1.918E-4</v>
      </c>
      <c r="K242" s="275">
        <f t="shared" ref="K242:K245" si="64">(F242-I242)/(H242-I242)</f>
        <v>0.5599999999998938</v>
      </c>
      <c r="L242" s="353"/>
      <c r="M242" s="353"/>
      <c r="N242" s="191">
        <v>42951</v>
      </c>
    </row>
    <row r="243" spans="1:14" ht="25.5">
      <c r="A243" s="350"/>
      <c r="B243" s="355">
        <v>118.93</v>
      </c>
      <c r="C243" s="292" t="s">
        <v>176</v>
      </c>
      <c r="D243" s="278">
        <v>10027.995500000005</v>
      </c>
      <c r="E243" s="278">
        <v>2.1535000000000002</v>
      </c>
      <c r="F243" s="278">
        <f t="shared" ref="F243:F244" si="65">D243+E243</f>
        <v>10030.149000000005</v>
      </c>
      <c r="G243" s="279" t="s">
        <v>150</v>
      </c>
      <c r="H243" s="280">
        <v>10079.68</v>
      </c>
      <c r="I243" s="12">
        <v>10000</v>
      </c>
      <c r="J243" s="273">
        <f t="shared" si="63"/>
        <v>2.1535000000000003E-4</v>
      </c>
      <c r="K243" s="275">
        <f t="shared" si="64"/>
        <v>0.37837600401612426</v>
      </c>
      <c r="L243" s="353"/>
      <c r="M243" s="353"/>
      <c r="N243" s="192" t="s">
        <v>148</v>
      </c>
    </row>
    <row r="244" spans="1:14" ht="25.5">
      <c r="A244" s="350"/>
      <c r="B244" s="356"/>
      <c r="C244" s="292" t="s">
        <v>177</v>
      </c>
      <c r="D244" s="278">
        <v>1025.3175999999999</v>
      </c>
      <c r="E244" s="278">
        <v>0.32879999999999998</v>
      </c>
      <c r="F244" s="278">
        <f t="shared" si="65"/>
        <v>1025.6463999999999</v>
      </c>
      <c r="G244" s="279" t="s">
        <v>132</v>
      </c>
      <c r="H244" s="280">
        <v>1032.8800000000001</v>
      </c>
      <c r="I244" s="12">
        <v>1000</v>
      </c>
      <c r="J244" s="273">
        <f t="shared" si="63"/>
        <v>3.2879999999999997E-4</v>
      </c>
      <c r="K244" s="275">
        <f t="shared" si="64"/>
        <v>0.77999999999999303</v>
      </c>
      <c r="L244" s="353"/>
      <c r="M244" s="353"/>
      <c r="N244" s="192" t="s">
        <v>134</v>
      </c>
    </row>
    <row r="245" spans="1:14" ht="23.25" thickBot="1">
      <c r="A245" s="351"/>
      <c r="B245" s="281">
        <v>98.64</v>
      </c>
      <c r="C245" s="293" t="s">
        <v>175</v>
      </c>
      <c r="D245" s="282">
        <v>10101.93</v>
      </c>
      <c r="E245" s="283">
        <v>3.29</v>
      </c>
      <c r="F245" s="283">
        <f>D245+E245</f>
        <v>10105.220000000001</v>
      </c>
      <c r="G245" s="284" t="s">
        <v>126</v>
      </c>
      <c r="H245" s="283">
        <v>11196.73</v>
      </c>
      <c r="I245" s="145">
        <v>10000</v>
      </c>
      <c r="J245" s="273">
        <f t="shared" si="63"/>
        <v>3.2900000000000003E-4</v>
      </c>
      <c r="K245" s="275">
        <f t="shared" si="64"/>
        <v>8.7922923299324995E-2</v>
      </c>
      <c r="L245" s="354"/>
      <c r="M245" s="354"/>
      <c r="N245" s="193" t="s">
        <v>135</v>
      </c>
    </row>
    <row r="246" spans="1:14" ht="18.75" thickBot="1">
      <c r="A246" s="194" t="s">
        <v>248</v>
      </c>
      <c r="B246" s="173">
        <f>SUM(B240:B245)</f>
        <v>473.65</v>
      </c>
      <c r="C246" s="37" t="s">
        <v>75</v>
      </c>
      <c r="D246" s="11">
        <f>SUM(D240:D245)</f>
        <v>50821.759500000007</v>
      </c>
      <c r="E246" s="61">
        <f>SUM(E240:E245)</f>
        <v>11.1555</v>
      </c>
      <c r="F246" s="11">
        <f>SUM(F240:F245)</f>
        <v>50832.915000000008</v>
      </c>
      <c r="G246" s="121" t="s">
        <v>154</v>
      </c>
      <c r="H246" s="66">
        <f>L240*10000</f>
        <v>2.1950243576277595</v>
      </c>
      <c r="I246" s="157">
        <f>SUM(I240:I245)</f>
        <v>50600</v>
      </c>
      <c r="J246" s="68"/>
      <c r="K246" s="68"/>
      <c r="L246" s="7" t="s">
        <v>56</v>
      </c>
      <c r="M246" s="66">
        <f>M240*10000</f>
        <v>801.18389053413227</v>
      </c>
      <c r="N246" s="195"/>
    </row>
    <row r="247" spans="1:14" ht="26.25" thickTop="1">
      <c r="A247" s="346" t="s">
        <v>194</v>
      </c>
      <c r="B247" s="122" t="s">
        <v>138</v>
      </c>
      <c r="C247" s="244" t="s">
        <v>139</v>
      </c>
      <c r="D247" s="123">
        <v>1425.68</v>
      </c>
      <c r="E247" s="124">
        <v>0</v>
      </c>
      <c r="F247" s="124">
        <f>D247+E247</f>
        <v>1425.68</v>
      </c>
      <c r="G247" s="125">
        <v>42811</v>
      </c>
      <c r="H247" s="123">
        <f>F247</f>
        <v>1425.68</v>
      </c>
      <c r="I247" s="126">
        <v>1500</v>
      </c>
      <c r="J247" s="127">
        <f>(H247-I247)/I247</f>
        <v>-4.9546666666666621E-2</v>
      </c>
      <c r="K247" s="127"/>
      <c r="L247" s="128"/>
      <c r="M247" s="129"/>
      <c r="N247" s="196"/>
    </row>
    <row r="248" spans="1:14" ht="25.5">
      <c r="A248" s="347"/>
      <c r="B248" s="130" t="s">
        <v>138</v>
      </c>
      <c r="C248" s="243" t="s">
        <v>195</v>
      </c>
      <c r="D248" s="131">
        <v>1465.92</v>
      </c>
      <c r="E248" s="132">
        <v>0</v>
      </c>
      <c r="F248" s="132">
        <f>D248+E248</f>
        <v>1465.92</v>
      </c>
      <c r="G248" s="133">
        <v>42927</v>
      </c>
      <c r="H248" s="131">
        <f>F248</f>
        <v>1465.92</v>
      </c>
      <c r="I248" s="166">
        <v>1500</v>
      </c>
      <c r="J248" s="167">
        <f>(H248-I248)/I248</f>
        <v>-2.2719999999999952E-2</v>
      </c>
      <c r="K248" s="237" t="s">
        <v>200</v>
      </c>
      <c r="L248" s="242">
        <f>F248/1026.56</f>
        <v>1.4279925187032421</v>
      </c>
      <c r="M248" s="241" t="s">
        <v>199</v>
      </c>
      <c r="N248" s="240" t="s">
        <v>198</v>
      </c>
    </row>
    <row r="249" spans="1:14" ht="28.5">
      <c r="A249" s="348"/>
      <c r="B249" s="161">
        <v>7.12</v>
      </c>
      <c r="C249" s="277" t="s">
        <v>226</v>
      </c>
      <c r="D249" s="163">
        <v>10505.519999999997</v>
      </c>
      <c r="E249" s="162">
        <v>1.1399999999999999</v>
      </c>
      <c r="F249" s="162">
        <f>D249+E249</f>
        <v>10506.659999999996</v>
      </c>
      <c r="G249" s="164" t="s">
        <v>10</v>
      </c>
      <c r="H249" s="165">
        <f>F249</f>
        <v>10506.659999999996</v>
      </c>
      <c r="I249" s="170">
        <v>10500</v>
      </c>
      <c r="J249" s="238">
        <f t="shared" ref="J249" si="66">E249/D249</f>
        <v>1.085143810111256E-4</v>
      </c>
      <c r="K249" s="276">
        <f>(F249-I249)/I249</f>
        <v>6.342857142853539E-4</v>
      </c>
      <c r="L249" s="174"/>
      <c r="M249" s="175"/>
      <c r="N249" s="197"/>
    </row>
    <row r="250" spans="1:14">
      <c r="A250" s="198"/>
      <c r="B250" s="185"/>
      <c r="C250" s="185"/>
      <c r="D250" s="185"/>
      <c r="E250" s="185"/>
      <c r="F250" s="185"/>
      <c r="G250" s="185"/>
      <c r="H250" s="185"/>
      <c r="I250" s="185"/>
      <c r="J250" s="185"/>
      <c r="K250" s="185"/>
      <c r="L250" s="185"/>
      <c r="M250" s="185"/>
      <c r="N250" s="199"/>
    </row>
    <row r="251" spans="1:14" s="156" customFormat="1" ht="16.5" customHeight="1" thickBot="1">
      <c r="A251" s="200" t="s">
        <v>0</v>
      </c>
      <c r="B251" s="177" t="s">
        <v>1</v>
      </c>
      <c r="C251" s="180" t="s">
        <v>102</v>
      </c>
      <c r="D251" s="180" t="s">
        <v>2</v>
      </c>
      <c r="E251" s="180" t="s">
        <v>94</v>
      </c>
      <c r="F251" s="177" t="s">
        <v>183</v>
      </c>
      <c r="G251" s="177" t="s">
        <v>190</v>
      </c>
      <c r="H251" s="177" t="s">
        <v>188</v>
      </c>
      <c r="I251" s="179" t="s">
        <v>189</v>
      </c>
      <c r="J251" s="179" t="s">
        <v>112</v>
      </c>
      <c r="K251" s="181" t="s">
        <v>186</v>
      </c>
      <c r="L251" s="260" t="s">
        <v>220</v>
      </c>
      <c r="M251" s="178" t="s">
        <v>185</v>
      </c>
      <c r="N251" s="201" t="s">
        <v>184</v>
      </c>
    </row>
    <row r="252" spans="1:14" s="182" customFormat="1" ht="16.5" thickBot="1">
      <c r="A252" s="202" t="s">
        <v>249</v>
      </c>
      <c r="B252" s="203" t="s">
        <v>58</v>
      </c>
      <c r="C252" s="204">
        <f>F246+B246</f>
        <v>51306.56500000001</v>
      </c>
      <c r="D252" s="204">
        <f>I246</f>
        <v>50600</v>
      </c>
      <c r="E252" s="205">
        <v>32</v>
      </c>
      <c r="F252" s="206">
        <f>C252-D252</f>
        <v>706.5650000000096</v>
      </c>
      <c r="G252" s="207">
        <f>F252/D252</f>
        <v>1.3963735177865802E-2</v>
      </c>
      <c r="H252" s="206">
        <f>F252/E252</f>
        <v>22.0801562500003</v>
      </c>
      <c r="I252" s="207">
        <f>G252/E252</f>
        <v>4.363667243083063E-4</v>
      </c>
      <c r="J252" s="208">
        <f>H252*10000/D252</f>
        <v>4.3636672430830634</v>
      </c>
      <c r="K252" s="209">
        <f>B246</f>
        <v>473.65</v>
      </c>
      <c r="L252" s="209">
        <f>F252-K252</f>
        <v>232.91500000000963</v>
      </c>
      <c r="M252" s="207">
        <f>I252*365</f>
        <v>0.1592738543725318</v>
      </c>
      <c r="N252" s="210">
        <f>H252*365</f>
        <v>8059.2570312501093</v>
      </c>
    </row>
    <row r="253" spans="1:14" ht="15.75" thickTop="1" thickBot="1"/>
    <row r="254" spans="1:14" s="156" customFormat="1" ht="15.75" thickTop="1" thickBot="1">
      <c r="A254" s="186" t="s">
        <v>0</v>
      </c>
      <c r="B254" s="187" t="s">
        <v>142</v>
      </c>
      <c r="C254" s="188" t="s">
        <v>1</v>
      </c>
      <c r="D254" s="187" t="s">
        <v>17</v>
      </c>
      <c r="E254" s="187" t="s">
        <v>11</v>
      </c>
      <c r="F254" s="187" t="s">
        <v>18</v>
      </c>
      <c r="G254" s="187" t="s">
        <v>14</v>
      </c>
      <c r="H254" s="187" t="s">
        <v>19</v>
      </c>
      <c r="I254" s="187" t="s">
        <v>2</v>
      </c>
      <c r="J254" s="187" t="s">
        <v>181</v>
      </c>
      <c r="K254" s="187" t="s">
        <v>216</v>
      </c>
      <c r="L254" s="187" t="s">
        <v>49</v>
      </c>
      <c r="M254" s="187" t="s">
        <v>30</v>
      </c>
      <c r="N254" s="189" t="s">
        <v>82</v>
      </c>
    </row>
    <row r="255" spans="1:14" ht="15" thickBot="1">
      <c r="A255" s="349" t="s">
        <v>250</v>
      </c>
      <c r="B255" s="298">
        <v>78.91</v>
      </c>
      <c r="C255" s="289" t="s">
        <v>225</v>
      </c>
      <c r="D255" s="263">
        <v>11100</v>
      </c>
      <c r="E255" s="263"/>
      <c r="F255" s="263">
        <f>D255</f>
        <v>11100</v>
      </c>
      <c r="G255" s="264"/>
      <c r="H255" s="265"/>
      <c r="I255" s="266">
        <f>D255</f>
        <v>11100</v>
      </c>
      <c r="J255" s="267"/>
      <c r="K255" s="152"/>
      <c r="L255" s="352">
        <f>E261/D261</f>
        <v>2.1945426501706616E-4</v>
      </c>
      <c r="M255" s="352">
        <f>L255*365</f>
        <v>8.0100806731229143E-2</v>
      </c>
      <c r="N255" s="190"/>
    </row>
    <row r="256" spans="1:14" ht="25.5">
      <c r="A256" s="350"/>
      <c r="B256" s="268">
        <v>59.19</v>
      </c>
      <c r="C256" s="290" t="s">
        <v>218</v>
      </c>
      <c r="D256" s="269">
        <v>8545.0476000000072</v>
      </c>
      <c r="E256" s="269">
        <v>3.4651999999999998</v>
      </c>
      <c r="F256" s="269">
        <f>D256+E256</f>
        <v>8548.5128000000077</v>
      </c>
      <c r="G256" s="270" t="s">
        <v>173</v>
      </c>
      <c r="H256" s="271">
        <v>9733.6200000000008</v>
      </c>
      <c r="I256" s="272">
        <v>8500</v>
      </c>
      <c r="J256" s="273">
        <f>E256/I256</f>
        <v>4.0767058823529408E-4</v>
      </c>
      <c r="K256" s="274">
        <f>(F256-I256)/(H256-I256)</f>
        <v>3.9325562166637754E-2</v>
      </c>
      <c r="L256" s="353"/>
      <c r="M256" s="353"/>
      <c r="N256" s="190" t="s">
        <v>180</v>
      </c>
    </row>
    <row r="257" spans="1:14" ht="25.5">
      <c r="A257" s="350"/>
      <c r="B257" s="285">
        <v>117.98</v>
      </c>
      <c r="C257" s="291" t="s">
        <v>179</v>
      </c>
      <c r="D257" s="286">
        <v>10026.851999999995</v>
      </c>
      <c r="E257" s="286">
        <v>1.9179999999999999</v>
      </c>
      <c r="F257" s="286">
        <f>D257+E257</f>
        <v>10028.769999999995</v>
      </c>
      <c r="G257" s="287" t="s">
        <v>149</v>
      </c>
      <c r="H257" s="288">
        <v>10047.950000000001</v>
      </c>
      <c r="I257" s="12">
        <v>10000</v>
      </c>
      <c r="J257" s="273">
        <f t="shared" ref="J257:J260" si="67">E257/I257</f>
        <v>1.918E-4</v>
      </c>
      <c r="K257" s="275">
        <f t="shared" ref="K257:K260" si="68">(F257-I257)/(H257-I257)</f>
        <v>0.59999999999988618</v>
      </c>
      <c r="L257" s="353"/>
      <c r="M257" s="353"/>
      <c r="N257" s="191">
        <v>42951</v>
      </c>
    </row>
    <row r="258" spans="1:14" ht="25.5">
      <c r="A258" s="350"/>
      <c r="B258" s="355">
        <v>118.93</v>
      </c>
      <c r="C258" s="292" t="s">
        <v>176</v>
      </c>
      <c r="D258" s="278">
        <v>10030.149000000005</v>
      </c>
      <c r="E258" s="278">
        <v>2.1535000000000002</v>
      </c>
      <c r="F258" s="278">
        <f t="shared" ref="F258:F259" si="69">D258+E258</f>
        <v>10032.302500000005</v>
      </c>
      <c r="G258" s="279" t="s">
        <v>150</v>
      </c>
      <c r="H258" s="280">
        <v>10079.68</v>
      </c>
      <c r="I258" s="12">
        <v>10000</v>
      </c>
      <c r="J258" s="273">
        <f t="shared" si="67"/>
        <v>2.1535000000000003E-4</v>
      </c>
      <c r="K258" s="275">
        <f t="shared" si="68"/>
        <v>0.40540286144584742</v>
      </c>
      <c r="L258" s="353"/>
      <c r="M258" s="353"/>
      <c r="N258" s="192" t="s">
        <v>148</v>
      </c>
    </row>
    <row r="259" spans="1:14" ht="25.5">
      <c r="A259" s="350"/>
      <c r="B259" s="356"/>
      <c r="C259" s="292" t="s">
        <v>177</v>
      </c>
      <c r="D259" s="278">
        <v>1025.6463999999999</v>
      </c>
      <c r="E259" s="278">
        <v>0.32879999999999998</v>
      </c>
      <c r="F259" s="278">
        <f t="shared" si="69"/>
        <v>1025.9751999999999</v>
      </c>
      <c r="G259" s="279" t="s">
        <v>132</v>
      </c>
      <c r="H259" s="280">
        <v>1032.8800000000001</v>
      </c>
      <c r="I259" s="12">
        <v>1000</v>
      </c>
      <c r="J259" s="273">
        <f t="shared" si="67"/>
        <v>3.2879999999999997E-4</v>
      </c>
      <c r="K259" s="275">
        <f t="shared" si="68"/>
        <v>0.78999999999999304</v>
      </c>
      <c r="L259" s="353"/>
      <c r="M259" s="353"/>
      <c r="N259" s="192" t="s">
        <v>134</v>
      </c>
    </row>
    <row r="260" spans="1:14" ht="23.25" thickBot="1">
      <c r="A260" s="351"/>
      <c r="B260" s="281">
        <v>98.64</v>
      </c>
      <c r="C260" s="293" t="s">
        <v>175</v>
      </c>
      <c r="D260" s="282">
        <v>10105.220000000001</v>
      </c>
      <c r="E260" s="283">
        <v>3.29</v>
      </c>
      <c r="F260" s="283">
        <f>D260+E260</f>
        <v>10108.510000000002</v>
      </c>
      <c r="G260" s="284" t="s">
        <v>126</v>
      </c>
      <c r="H260" s="283">
        <v>11196.73</v>
      </c>
      <c r="I260" s="145">
        <v>10000</v>
      </c>
      <c r="J260" s="273">
        <f t="shared" si="67"/>
        <v>3.2900000000000003E-4</v>
      </c>
      <c r="K260" s="275">
        <f t="shared" si="68"/>
        <v>9.0672081421876341E-2</v>
      </c>
      <c r="L260" s="354"/>
      <c r="M260" s="354"/>
      <c r="N260" s="193" t="s">
        <v>135</v>
      </c>
    </row>
    <row r="261" spans="1:14" ht="18.75" thickBot="1">
      <c r="A261" s="194" t="s">
        <v>122</v>
      </c>
      <c r="B261" s="173">
        <f>SUM(B255:B260)</f>
        <v>473.65</v>
      </c>
      <c r="C261" s="37" t="s">
        <v>75</v>
      </c>
      <c r="D261" s="11">
        <f>SUM(D255:D260)</f>
        <v>50832.915000000008</v>
      </c>
      <c r="E261" s="61">
        <f>SUM(E255:E260)</f>
        <v>11.1555</v>
      </c>
      <c r="F261" s="11">
        <f>SUM(F255:F260)</f>
        <v>50844.070500000009</v>
      </c>
      <c r="G261" s="121" t="s">
        <v>154</v>
      </c>
      <c r="H261" s="66">
        <f>L255*10000</f>
        <v>2.1945426501706615</v>
      </c>
      <c r="I261" s="157">
        <f>SUM(I255:I260)</f>
        <v>50600</v>
      </c>
      <c r="J261" s="68"/>
      <c r="K261" s="68"/>
      <c r="L261" s="7" t="s">
        <v>56</v>
      </c>
      <c r="M261" s="66">
        <f>M255*10000</f>
        <v>801.00806731229147</v>
      </c>
      <c r="N261" s="195"/>
    </row>
    <row r="262" spans="1:14" ht="26.25" thickTop="1">
      <c r="A262" s="346" t="s">
        <v>194</v>
      </c>
      <c r="B262" s="122" t="s">
        <v>138</v>
      </c>
      <c r="C262" s="244" t="s">
        <v>139</v>
      </c>
      <c r="D262" s="123">
        <v>1425.68</v>
      </c>
      <c r="E262" s="124">
        <v>0</v>
      </c>
      <c r="F262" s="124">
        <f>D262+E262</f>
        <v>1425.68</v>
      </c>
      <c r="G262" s="125">
        <v>42811</v>
      </c>
      <c r="H262" s="123">
        <f>F262</f>
        <v>1425.68</v>
      </c>
      <c r="I262" s="126">
        <v>1500</v>
      </c>
      <c r="J262" s="127">
        <f>(H262-I262)/I262</f>
        <v>-4.9546666666666621E-2</v>
      </c>
      <c r="K262" s="127"/>
      <c r="L262" s="128"/>
      <c r="M262" s="129"/>
      <c r="N262" s="196"/>
    </row>
    <row r="263" spans="1:14" ht="25.5">
      <c r="A263" s="347"/>
      <c r="B263" s="130" t="s">
        <v>138</v>
      </c>
      <c r="C263" s="243" t="s">
        <v>195</v>
      </c>
      <c r="D263" s="131">
        <v>1465.92</v>
      </c>
      <c r="E263" s="132">
        <v>4.1099999999999</v>
      </c>
      <c r="F263" s="132">
        <f>D263+E263</f>
        <v>1470.03</v>
      </c>
      <c r="G263" s="133">
        <v>42927</v>
      </c>
      <c r="H263" s="131">
        <f>F263</f>
        <v>1470.03</v>
      </c>
      <c r="I263" s="166">
        <v>1500</v>
      </c>
      <c r="J263" s="167">
        <f>(H263-I263)/I263</f>
        <v>-1.9980000000000019E-2</v>
      </c>
      <c r="K263" s="237" t="s">
        <v>200</v>
      </c>
      <c r="L263" s="242">
        <f>F263/1026.56</f>
        <v>1.4319961814214464</v>
      </c>
      <c r="M263" s="241" t="s">
        <v>199</v>
      </c>
      <c r="N263" s="240" t="s">
        <v>198</v>
      </c>
    </row>
    <row r="264" spans="1:14" ht="28.5">
      <c r="A264" s="348"/>
      <c r="B264" s="161">
        <v>7.12</v>
      </c>
      <c r="C264" s="277" t="s">
        <v>226</v>
      </c>
      <c r="D264" s="163">
        <v>10506.659999999996</v>
      </c>
      <c r="E264" s="162">
        <v>1.1399999999999999</v>
      </c>
      <c r="F264" s="162">
        <f>D264+E264</f>
        <v>10507.799999999996</v>
      </c>
      <c r="G264" s="164" t="s">
        <v>10</v>
      </c>
      <c r="H264" s="165">
        <f>F264</f>
        <v>10507.799999999996</v>
      </c>
      <c r="I264" s="170">
        <v>10500</v>
      </c>
      <c r="J264" s="238">
        <f t="shared" ref="J264" si="70">E264/D264</f>
        <v>1.0850260691789781E-4</v>
      </c>
      <c r="K264" s="276">
        <f>(F264-I264)/I264</f>
        <v>7.4285714285672708E-4</v>
      </c>
      <c r="L264" s="174"/>
      <c r="M264" s="175"/>
      <c r="N264" s="197"/>
    </row>
    <row r="265" spans="1:14">
      <c r="A265" s="198"/>
      <c r="B265" s="185"/>
      <c r="C265" s="185"/>
      <c r="D265" s="185"/>
      <c r="E265" s="185"/>
      <c r="F265" s="185"/>
      <c r="G265" s="185"/>
      <c r="H265" s="185"/>
      <c r="I265" s="185"/>
      <c r="J265" s="185"/>
      <c r="K265" s="185"/>
      <c r="L265" s="185"/>
      <c r="M265" s="185"/>
      <c r="N265" s="199"/>
    </row>
    <row r="266" spans="1:14" s="156" customFormat="1" ht="16.5" customHeight="1" thickBot="1">
      <c r="A266" s="200" t="s">
        <v>0</v>
      </c>
      <c r="B266" s="177" t="s">
        <v>1</v>
      </c>
      <c r="C266" s="180" t="s">
        <v>102</v>
      </c>
      <c r="D266" s="180" t="s">
        <v>2</v>
      </c>
      <c r="E266" s="180" t="s">
        <v>94</v>
      </c>
      <c r="F266" s="177" t="s">
        <v>183</v>
      </c>
      <c r="G266" s="177" t="s">
        <v>190</v>
      </c>
      <c r="H266" s="177" t="s">
        <v>188</v>
      </c>
      <c r="I266" s="179" t="s">
        <v>189</v>
      </c>
      <c r="J266" s="179" t="s">
        <v>112</v>
      </c>
      <c r="K266" s="181" t="s">
        <v>186</v>
      </c>
      <c r="L266" s="260" t="s">
        <v>220</v>
      </c>
      <c r="M266" s="178" t="s">
        <v>185</v>
      </c>
      <c r="N266" s="201" t="s">
        <v>184</v>
      </c>
    </row>
    <row r="267" spans="1:14" s="182" customFormat="1" ht="16.5" thickBot="1">
      <c r="A267" s="202" t="s">
        <v>251</v>
      </c>
      <c r="B267" s="203" t="s">
        <v>58</v>
      </c>
      <c r="C267" s="204">
        <f>F261+B261</f>
        <v>51317.72050000001</v>
      </c>
      <c r="D267" s="204">
        <f>I261</f>
        <v>50600</v>
      </c>
      <c r="E267" s="205">
        <v>33</v>
      </c>
      <c r="F267" s="206">
        <f>C267-D267</f>
        <v>717.72050000001036</v>
      </c>
      <c r="G267" s="207">
        <f>F267/D267</f>
        <v>1.4184199604743288E-2</v>
      </c>
      <c r="H267" s="206">
        <f>F267/E267</f>
        <v>21.749106060606376</v>
      </c>
      <c r="I267" s="207">
        <f>G267/E267</f>
        <v>4.2982423044676631E-4</v>
      </c>
      <c r="J267" s="208">
        <f>H267*10000/D267</f>
        <v>4.2982423044676628</v>
      </c>
      <c r="K267" s="209">
        <f>B261</f>
        <v>473.65</v>
      </c>
      <c r="L267" s="209">
        <f>F267-K267</f>
        <v>244.07050000001038</v>
      </c>
      <c r="M267" s="207">
        <f>I267*365</f>
        <v>0.15688584411306969</v>
      </c>
      <c r="N267" s="210">
        <f>H267*365</f>
        <v>7938.4237121213273</v>
      </c>
    </row>
    <row r="268" spans="1:14" ht="15.75" thickTop="1" thickBot="1"/>
    <row r="269" spans="1:14" s="156" customFormat="1" ht="15.75" thickTop="1" thickBot="1">
      <c r="A269" s="186" t="s">
        <v>0</v>
      </c>
      <c r="B269" s="187" t="s">
        <v>142</v>
      </c>
      <c r="C269" s="188" t="s">
        <v>1</v>
      </c>
      <c r="D269" s="187" t="s">
        <v>17</v>
      </c>
      <c r="E269" s="187" t="s">
        <v>11</v>
      </c>
      <c r="F269" s="187" t="s">
        <v>18</v>
      </c>
      <c r="G269" s="187" t="s">
        <v>14</v>
      </c>
      <c r="H269" s="187" t="s">
        <v>19</v>
      </c>
      <c r="I269" s="187" t="s">
        <v>2</v>
      </c>
      <c r="J269" s="187" t="s">
        <v>181</v>
      </c>
      <c r="K269" s="187" t="s">
        <v>216</v>
      </c>
      <c r="L269" s="187" t="s">
        <v>49</v>
      </c>
      <c r="M269" s="187" t="s">
        <v>30</v>
      </c>
      <c r="N269" s="189" t="s">
        <v>82</v>
      </c>
    </row>
    <row r="270" spans="1:14" ht="15" thickBot="1">
      <c r="A270" s="349" t="s">
        <v>252</v>
      </c>
      <c r="B270" s="299">
        <v>78.91</v>
      </c>
      <c r="C270" s="289" t="s">
        <v>225</v>
      </c>
      <c r="D270" s="263">
        <v>11100</v>
      </c>
      <c r="E270" s="263"/>
      <c r="F270" s="263">
        <f>D270</f>
        <v>11100</v>
      </c>
      <c r="G270" s="264"/>
      <c r="H270" s="265"/>
      <c r="I270" s="266">
        <f>D270</f>
        <v>11100</v>
      </c>
      <c r="J270" s="267"/>
      <c r="K270" s="152"/>
      <c r="L270" s="352">
        <f>E276/D276</f>
        <v>2.1940611540926876E-4</v>
      </c>
      <c r="M270" s="352">
        <f>L270*365</f>
        <v>8.0083232124383105E-2</v>
      </c>
      <c r="N270" s="190"/>
    </row>
    <row r="271" spans="1:14" ht="25.5">
      <c r="A271" s="350"/>
      <c r="B271" s="268">
        <v>59.19</v>
      </c>
      <c r="C271" s="290" t="s">
        <v>218</v>
      </c>
      <c r="D271" s="269">
        <v>8548.5128000000077</v>
      </c>
      <c r="E271" s="269">
        <v>3.4651999999999998</v>
      </c>
      <c r="F271" s="269">
        <f>D271+E271</f>
        <v>8551.9780000000083</v>
      </c>
      <c r="G271" s="270" t="s">
        <v>173</v>
      </c>
      <c r="H271" s="271">
        <v>9733.6200000000008</v>
      </c>
      <c r="I271" s="272">
        <v>8500</v>
      </c>
      <c r="J271" s="273">
        <f>E271/I271</f>
        <v>4.0767058823529408E-4</v>
      </c>
      <c r="K271" s="274">
        <f>(F271-I271)/(H271-I271)</f>
        <v>4.2134530892826171E-2</v>
      </c>
      <c r="L271" s="353"/>
      <c r="M271" s="353"/>
      <c r="N271" s="190" t="s">
        <v>180</v>
      </c>
    </row>
    <row r="272" spans="1:14" ht="25.5">
      <c r="A272" s="350"/>
      <c r="B272" s="285">
        <v>117.98</v>
      </c>
      <c r="C272" s="291" t="s">
        <v>179</v>
      </c>
      <c r="D272" s="286">
        <v>10028.769999999995</v>
      </c>
      <c r="E272" s="286">
        <v>1.9179999999999999</v>
      </c>
      <c r="F272" s="286">
        <f>D272+E272</f>
        <v>10030.687999999995</v>
      </c>
      <c r="G272" s="287" t="s">
        <v>149</v>
      </c>
      <c r="H272" s="288">
        <v>10047.950000000001</v>
      </c>
      <c r="I272" s="12">
        <v>10000</v>
      </c>
      <c r="J272" s="273">
        <f t="shared" ref="J272:J275" si="71">E272/I272</f>
        <v>1.918E-4</v>
      </c>
      <c r="K272" s="275">
        <f t="shared" ref="K272:K275" si="72">(F272-I272)/(H272-I272)</f>
        <v>0.63999999999987855</v>
      </c>
      <c r="L272" s="353"/>
      <c r="M272" s="353"/>
      <c r="N272" s="191">
        <v>42951</v>
      </c>
    </row>
    <row r="273" spans="1:14" ht="25.5">
      <c r="A273" s="350"/>
      <c r="B273" s="355">
        <v>118.93</v>
      </c>
      <c r="C273" s="292" t="s">
        <v>176</v>
      </c>
      <c r="D273" s="278">
        <v>10032.302500000005</v>
      </c>
      <c r="E273" s="278">
        <v>2.1535000000000002</v>
      </c>
      <c r="F273" s="278">
        <f t="shared" ref="F273:F274" si="73">D273+E273</f>
        <v>10034.456000000006</v>
      </c>
      <c r="G273" s="279" t="s">
        <v>150</v>
      </c>
      <c r="H273" s="280">
        <v>10079.68</v>
      </c>
      <c r="I273" s="12">
        <v>10000</v>
      </c>
      <c r="J273" s="273">
        <f t="shared" si="71"/>
        <v>2.1535000000000003E-4</v>
      </c>
      <c r="K273" s="275">
        <f t="shared" si="72"/>
        <v>0.43242971887557058</v>
      </c>
      <c r="L273" s="353"/>
      <c r="M273" s="353"/>
      <c r="N273" s="192" t="s">
        <v>148</v>
      </c>
    </row>
    <row r="274" spans="1:14" ht="25.5">
      <c r="A274" s="350"/>
      <c r="B274" s="356"/>
      <c r="C274" s="292" t="s">
        <v>177</v>
      </c>
      <c r="D274" s="278">
        <v>1025.9751999999999</v>
      </c>
      <c r="E274" s="278">
        <v>0.32879999999999998</v>
      </c>
      <c r="F274" s="278">
        <f t="shared" si="73"/>
        <v>1026.3039999999999</v>
      </c>
      <c r="G274" s="279" t="s">
        <v>132</v>
      </c>
      <c r="H274" s="280">
        <v>1032.8800000000001</v>
      </c>
      <c r="I274" s="12">
        <v>1000</v>
      </c>
      <c r="J274" s="273">
        <f t="shared" si="71"/>
        <v>3.2879999999999997E-4</v>
      </c>
      <c r="K274" s="275">
        <f t="shared" si="72"/>
        <v>0.79999999999999305</v>
      </c>
      <c r="L274" s="353"/>
      <c r="M274" s="353"/>
      <c r="N274" s="192" t="s">
        <v>134</v>
      </c>
    </row>
    <row r="275" spans="1:14" ht="23.25" thickBot="1">
      <c r="A275" s="351"/>
      <c r="B275" s="281">
        <v>98.64</v>
      </c>
      <c r="C275" s="293" t="s">
        <v>175</v>
      </c>
      <c r="D275" s="282">
        <v>10108.510000000002</v>
      </c>
      <c r="E275" s="283">
        <v>3.29</v>
      </c>
      <c r="F275" s="283">
        <f>D275+E275</f>
        <v>10111.800000000003</v>
      </c>
      <c r="G275" s="284" t="s">
        <v>126</v>
      </c>
      <c r="H275" s="283">
        <v>11196.73</v>
      </c>
      <c r="I275" s="145">
        <v>10000</v>
      </c>
      <c r="J275" s="273">
        <f t="shared" si="71"/>
        <v>3.2900000000000003E-4</v>
      </c>
      <c r="K275" s="275">
        <f t="shared" si="72"/>
        <v>9.3421239544427687E-2</v>
      </c>
      <c r="L275" s="354"/>
      <c r="M275" s="354"/>
      <c r="N275" s="193" t="s">
        <v>135</v>
      </c>
    </row>
    <row r="276" spans="1:14" ht="18.75" thickBot="1">
      <c r="A276" s="194" t="s">
        <v>79</v>
      </c>
      <c r="B276" s="173">
        <f>SUM(B270:B275)</f>
        <v>473.65</v>
      </c>
      <c r="C276" s="37" t="s">
        <v>75</v>
      </c>
      <c r="D276" s="11">
        <f>SUM(D270:D275)</f>
        <v>50844.070500000009</v>
      </c>
      <c r="E276" s="61">
        <f>SUM(E270:E275)</f>
        <v>11.1555</v>
      </c>
      <c r="F276" s="11">
        <f>SUM(F270:F275)</f>
        <v>50855.22600000001</v>
      </c>
      <c r="G276" s="121" t="s">
        <v>154</v>
      </c>
      <c r="H276" s="66">
        <f>L270*10000</f>
        <v>2.1940611540926875</v>
      </c>
      <c r="I276" s="157">
        <f>SUM(I270:I275)</f>
        <v>50600</v>
      </c>
      <c r="J276" s="68"/>
      <c r="K276" s="68"/>
      <c r="L276" s="7" t="s">
        <v>56</v>
      </c>
      <c r="M276" s="66">
        <f>M270*10000</f>
        <v>800.83232124383107</v>
      </c>
      <c r="N276" s="195"/>
    </row>
    <row r="277" spans="1:14" ht="26.25" thickTop="1">
      <c r="A277" s="346" t="s">
        <v>194</v>
      </c>
      <c r="B277" s="122" t="s">
        <v>138</v>
      </c>
      <c r="C277" s="244" t="s">
        <v>139</v>
      </c>
      <c r="D277" s="123">
        <v>1425.68</v>
      </c>
      <c r="E277" s="124">
        <v>0</v>
      </c>
      <c r="F277" s="124">
        <f>D277+E277</f>
        <v>1425.68</v>
      </c>
      <c r="G277" s="125">
        <v>42811</v>
      </c>
      <c r="H277" s="123">
        <f>F277</f>
        <v>1425.68</v>
      </c>
      <c r="I277" s="126">
        <v>1500</v>
      </c>
      <c r="J277" s="127">
        <f>(H277-I277)/I277</f>
        <v>-4.9546666666666621E-2</v>
      </c>
      <c r="K277" s="127"/>
      <c r="L277" s="128"/>
      <c r="M277" s="129"/>
      <c r="N277" s="196"/>
    </row>
    <row r="278" spans="1:14" ht="25.5">
      <c r="A278" s="347"/>
      <c r="B278" s="130" t="s">
        <v>138</v>
      </c>
      <c r="C278" s="243" t="s">
        <v>195</v>
      </c>
      <c r="D278" s="131">
        <v>1470.03</v>
      </c>
      <c r="E278" s="132">
        <v>0</v>
      </c>
      <c r="F278" s="132">
        <f>D278+E278</f>
        <v>1470.03</v>
      </c>
      <c r="G278" s="133">
        <v>42927</v>
      </c>
      <c r="H278" s="131">
        <f>F278</f>
        <v>1470.03</v>
      </c>
      <c r="I278" s="166">
        <v>1500</v>
      </c>
      <c r="J278" s="167">
        <f>(H278-I278)/I278</f>
        <v>-1.9980000000000019E-2</v>
      </c>
      <c r="K278" s="237" t="s">
        <v>200</v>
      </c>
      <c r="L278" s="242">
        <f>F278/1026.56</f>
        <v>1.4319961814214464</v>
      </c>
      <c r="M278" s="241" t="s">
        <v>199</v>
      </c>
      <c r="N278" s="240" t="s">
        <v>198</v>
      </c>
    </row>
    <row r="279" spans="1:14" ht="28.5">
      <c r="A279" s="348"/>
      <c r="B279" s="161">
        <v>7.12</v>
      </c>
      <c r="C279" s="277" t="s">
        <v>226</v>
      </c>
      <c r="D279" s="163">
        <v>10507.799999999996</v>
      </c>
      <c r="E279" s="162">
        <v>-2.2999999999999998</v>
      </c>
      <c r="F279" s="162">
        <f>D279+E279</f>
        <v>10505.499999999996</v>
      </c>
      <c r="G279" s="164" t="s">
        <v>10</v>
      </c>
      <c r="H279" s="165">
        <f>F279</f>
        <v>10505.499999999996</v>
      </c>
      <c r="I279" s="170">
        <v>10500</v>
      </c>
      <c r="J279" s="238">
        <f t="shared" ref="J279" si="74">E279/D279</f>
        <v>-2.1888501874797777E-4</v>
      </c>
      <c r="K279" s="276">
        <f>(F279-I279)/I279</f>
        <v>5.2380952380917732E-4</v>
      </c>
      <c r="L279" s="174"/>
      <c r="M279" s="175"/>
      <c r="N279" s="197"/>
    </row>
    <row r="280" spans="1:14">
      <c r="A280" s="198"/>
      <c r="B280" s="185"/>
      <c r="C280" s="185"/>
      <c r="D280" s="185"/>
      <c r="E280" s="185"/>
      <c r="F280" s="185"/>
      <c r="G280" s="185"/>
      <c r="H280" s="185"/>
      <c r="I280" s="185"/>
      <c r="J280" s="185"/>
      <c r="K280" s="185"/>
      <c r="L280" s="185"/>
      <c r="M280" s="185"/>
      <c r="N280" s="199"/>
    </row>
    <row r="281" spans="1:14" s="156" customFormat="1" ht="16.5" customHeight="1" thickBot="1">
      <c r="A281" s="200" t="s">
        <v>0</v>
      </c>
      <c r="B281" s="177" t="s">
        <v>1</v>
      </c>
      <c r="C281" s="180" t="s">
        <v>102</v>
      </c>
      <c r="D281" s="180" t="s">
        <v>2</v>
      </c>
      <c r="E281" s="180" t="s">
        <v>94</v>
      </c>
      <c r="F281" s="177" t="s">
        <v>183</v>
      </c>
      <c r="G281" s="177" t="s">
        <v>190</v>
      </c>
      <c r="H281" s="177" t="s">
        <v>188</v>
      </c>
      <c r="I281" s="179" t="s">
        <v>189</v>
      </c>
      <c r="J281" s="179" t="s">
        <v>112</v>
      </c>
      <c r="K281" s="181" t="s">
        <v>186</v>
      </c>
      <c r="L281" s="260" t="s">
        <v>220</v>
      </c>
      <c r="M281" s="178" t="s">
        <v>185</v>
      </c>
      <c r="N281" s="201" t="s">
        <v>184</v>
      </c>
    </row>
    <row r="282" spans="1:14" s="182" customFormat="1" ht="16.5" thickBot="1">
      <c r="A282" s="202" t="s">
        <v>253</v>
      </c>
      <c r="B282" s="203" t="s">
        <v>58</v>
      </c>
      <c r="C282" s="204">
        <f>F276+B276</f>
        <v>51328.876000000011</v>
      </c>
      <c r="D282" s="204">
        <f>I276</f>
        <v>50600</v>
      </c>
      <c r="E282" s="205">
        <v>34</v>
      </c>
      <c r="F282" s="206">
        <f>C282-D282</f>
        <v>728.87600000001112</v>
      </c>
      <c r="G282" s="207">
        <f>F282/D282</f>
        <v>1.4404664031620773E-2</v>
      </c>
      <c r="H282" s="206">
        <f>F282/E282</f>
        <v>21.437529411765034</v>
      </c>
      <c r="I282" s="207">
        <f>G282/E282</f>
        <v>4.2366658916531685E-4</v>
      </c>
      <c r="J282" s="208">
        <f>H282*10000/D282</f>
        <v>4.2366658916531685</v>
      </c>
      <c r="K282" s="209">
        <f>B276</f>
        <v>473.65</v>
      </c>
      <c r="L282" s="209">
        <f>F282-K282</f>
        <v>255.22600000001114</v>
      </c>
      <c r="M282" s="207">
        <f>I282*365</f>
        <v>0.15463830504534065</v>
      </c>
      <c r="N282" s="210">
        <f>H282*365</f>
        <v>7824.6982352942377</v>
      </c>
    </row>
    <row r="283" spans="1:14" ht="15.75" thickTop="1" thickBot="1"/>
    <row r="284" spans="1:14" s="156" customFormat="1" ht="15.75" thickTop="1" thickBot="1">
      <c r="A284" s="186" t="s">
        <v>0</v>
      </c>
      <c r="B284" s="187" t="s">
        <v>142</v>
      </c>
      <c r="C284" s="188" t="s">
        <v>1</v>
      </c>
      <c r="D284" s="187" t="s">
        <v>17</v>
      </c>
      <c r="E284" s="187" t="s">
        <v>11</v>
      </c>
      <c r="F284" s="187" t="s">
        <v>18</v>
      </c>
      <c r="G284" s="187" t="s">
        <v>14</v>
      </c>
      <c r="H284" s="187" t="s">
        <v>19</v>
      </c>
      <c r="I284" s="187" t="s">
        <v>2</v>
      </c>
      <c r="J284" s="187" t="s">
        <v>181</v>
      </c>
      <c r="K284" s="187" t="s">
        <v>216</v>
      </c>
      <c r="L284" s="187" t="s">
        <v>49</v>
      </c>
      <c r="M284" s="187" t="s">
        <v>30</v>
      </c>
      <c r="N284" s="189" t="s">
        <v>82</v>
      </c>
    </row>
    <row r="285" spans="1:14" ht="15" thickBot="1">
      <c r="A285" s="349" t="s">
        <v>254</v>
      </c>
      <c r="B285" s="299">
        <v>78.91</v>
      </c>
      <c r="C285" s="289" t="s">
        <v>225</v>
      </c>
      <c r="D285" s="263">
        <v>11100</v>
      </c>
      <c r="E285" s="263"/>
      <c r="F285" s="263">
        <f>D285</f>
        <v>11100</v>
      </c>
      <c r="G285" s="264"/>
      <c r="H285" s="265"/>
      <c r="I285" s="266">
        <f>D285</f>
        <v>11100</v>
      </c>
      <c r="J285" s="267"/>
      <c r="K285" s="152"/>
      <c r="L285" s="352">
        <f>E291/D291</f>
        <v>2.1935798692547347E-4</v>
      </c>
      <c r="M285" s="352">
        <f>L285*365</f>
        <v>8.0065665227797816E-2</v>
      </c>
      <c r="N285" s="190"/>
    </row>
    <row r="286" spans="1:14" ht="25.5">
      <c r="A286" s="350"/>
      <c r="B286" s="268">
        <v>59.19</v>
      </c>
      <c r="C286" s="290" t="s">
        <v>218</v>
      </c>
      <c r="D286" s="269">
        <v>8551.9780000000083</v>
      </c>
      <c r="E286" s="269">
        <v>3.4651999999999998</v>
      </c>
      <c r="F286" s="269">
        <f>D286+E286</f>
        <v>8555.4432000000088</v>
      </c>
      <c r="G286" s="270" t="s">
        <v>173</v>
      </c>
      <c r="H286" s="271">
        <v>9733.6200000000008</v>
      </c>
      <c r="I286" s="272">
        <v>8500</v>
      </c>
      <c r="J286" s="273">
        <f>E286/I286</f>
        <v>4.0767058823529408E-4</v>
      </c>
      <c r="K286" s="274">
        <f>(F286-I286)/(H286-I286)</f>
        <v>4.4943499619014581E-2</v>
      </c>
      <c r="L286" s="353"/>
      <c r="M286" s="353"/>
      <c r="N286" s="190" t="s">
        <v>180</v>
      </c>
    </row>
    <row r="287" spans="1:14" ht="25.5">
      <c r="A287" s="350"/>
      <c r="B287" s="285">
        <v>117.98</v>
      </c>
      <c r="C287" s="291" t="s">
        <v>179</v>
      </c>
      <c r="D287" s="286">
        <v>10030.687999999995</v>
      </c>
      <c r="E287" s="286">
        <v>1.9179999999999999</v>
      </c>
      <c r="F287" s="286">
        <f>D287+E287</f>
        <v>10032.605999999994</v>
      </c>
      <c r="G287" s="287" t="s">
        <v>149</v>
      </c>
      <c r="H287" s="288">
        <v>10047.950000000001</v>
      </c>
      <c r="I287" s="12">
        <v>10000</v>
      </c>
      <c r="J287" s="273">
        <f t="shared" ref="J287:J290" si="75">E287/I287</f>
        <v>1.918E-4</v>
      </c>
      <c r="K287" s="275">
        <f t="shared" ref="K287:K290" si="76">(F287-I287)/(H287-I287)</f>
        <v>0.67999999999987104</v>
      </c>
      <c r="L287" s="353"/>
      <c r="M287" s="353"/>
      <c r="N287" s="191">
        <v>42951</v>
      </c>
    </row>
    <row r="288" spans="1:14" ht="25.5">
      <c r="A288" s="350"/>
      <c r="B288" s="355">
        <v>118.93</v>
      </c>
      <c r="C288" s="292" t="s">
        <v>176</v>
      </c>
      <c r="D288" s="278">
        <v>10034.456000000006</v>
      </c>
      <c r="E288" s="278">
        <v>2.1535000000000002</v>
      </c>
      <c r="F288" s="278">
        <f t="shared" ref="F288:F289" si="77">D288+E288</f>
        <v>10036.609500000006</v>
      </c>
      <c r="G288" s="279" t="s">
        <v>150</v>
      </c>
      <c r="H288" s="280">
        <v>10079.68</v>
      </c>
      <c r="I288" s="12">
        <v>10000</v>
      </c>
      <c r="J288" s="273">
        <f t="shared" si="75"/>
        <v>2.1535000000000003E-4</v>
      </c>
      <c r="K288" s="275">
        <f t="shared" si="76"/>
        <v>0.45945657630529374</v>
      </c>
      <c r="L288" s="353"/>
      <c r="M288" s="353"/>
      <c r="N288" s="192" t="s">
        <v>148</v>
      </c>
    </row>
    <row r="289" spans="1:14" ht="25.5">
      <c r="A289" s="350"/>
      <c r="B289" s="356"/>
      <c r="C289" s="292" t="s">
        <v>177</v>
      </c>
      <c r="D289" s="278">
        <v>1026.3039999999999</v>
      </c>
      <c r="E289" s="278">
        <v>0.32879999999999998</v>
      </c>
      <c r="F289" s="278">
        <f t="shared" si="77"/>
        <v>1026.6327999999999</v>
      </c>
      <c r="G289" s="279" t="s">
        <v>132</v>
      </c>
      <c r="H289" s="280">
        <v>1032.8800000000001</v>
      </c>
      <c r="I289" s="12">
        <v>1000</v>
      </c>
      <c r="J289" s="273">
        <f t="shared" si="75"/>
        <v>3.2879999999999997E-4</v>
      </c>
      <c r="K289" s="275">
        <f t="shared" si="76"/>
        <v>0.80999999999999306</v>
      </c>
      <c r="L289" s="353"/>
      <c r="M289" s="353"/>
      <c r="N289" s="192" t="s">
        <v>134</v>
      </c>
    </row>
    <row r="290" spans="1:14" ht="23.25" thickBot="1">
      <c r="A290" s="351"/>
      <c r="B290" s="281">
        <v>98.64</v>
      </c>
      <c r="C290" s="293" t="s">
        <v>175</v>
      </c>
      <c r="D290" s="282">
        <v>10111.800000000003</v>
      </c>
      <c r="E290" s="283">
        <v>3.29</v>
      </c>
      <c r="F290" s="283">
        <f>D290+E290</f>
        <v>10115.090000000004</v>
      </c>
      <c r="G290" s="284" t="s">
        <v>126</v>
      </c>
      <c r="H290" s="283">
        <v>11196.73</v>
      </c>
      <c r="I290" s="145">
        <v>10000</v>
      </c>
      <c r="J290" s="273">
        <f t="shared" si="75"/>
        <v>3.2900000000000003E-4</v>
      </c>
      <c r="K290" s="275">
        <f t="shared" si="76"/>
        <v>9.6170397666979032E-2</v>
      </c>
      <c r="L290" s="354"/>
      <c r="M290" s="354"/>
      <c r="N290" s="193" t="s">
        <v>135</v>
      </c>
    </row>
    <row r="291" spans="1:14" ht="18.75" thickBot="1">
      <c r="A291" s="194" t="s">
        <v>81</v>
      </c>
      <c r="B291" s="173">
        <f>SUM(B285:B290)</f>
        <v>473.65</v>
      </c>
      <c r="C291" s="37" t="s">
        <v>75</v>
      </c>
      <c r="D291" s="11">
        <f>SUM(D285:D290)</f>
        <v>50855.22600000001</v>
      </c>
      <c r="E291" s="61">
        <f>SUM(E285:E290)</f>
        <v>11.1555</v>
      </c>
      <c r="F291" s="11">
        <f>SUM(F285:F290)</f>
        <v>50866.38150000001</v>
      </c>
      <c r="G291" s="121" t="s">
        <v>154</v>
      </c>
      <c r="H291" s="66">
        <f>L285*10000</f>
        <v>2.1935798692547346</v>
      </c>
      <c r="I291" s="157">
        <f>SUM(I285:I290)</f>
        <v>50600</v>
      </c>
      <c r="J291" s="68"/>
      <c r="K291" s="68"/>
      <c r="L291" s="7" t="s">
        <v>56</v>
      </c>
      <c r="M291" s="66">
        <f>M285*10000</f>
        <v>800.6566522779782</v>
      </c>
      <c r="N291" s="195"/>
    </row>
    <row r="292" spans="1:14" ht="26.25" thickTop="1">
      <c r="A292" s="346" t="s">
        <v>194</v>
      </c>
      <c r="B292" s="122" t="s">
        <v>138</v>
      </c>
      <c r="C292" s="244" t="s">
        <v>139</v>
      </c>
      <c r="D292" s="123">
        <v>1425.68</v>
      </c>
      <c r="E292" s="124">
        <v>0</v>
      </c>
      <c r="F292" s="124">
        <f>D292+E292</f>
        <v>1425.68</v>
      </c>
      <c r="G292" s="125">
        <v>42811</v>
      </c>
      <c r="H292" s="123">
        <f>F292</f>
        <v>1425.68</v>
      </c>
      <c r="I292" s="126">
        <v>1500</v>
      </c>
      <c r="J292" s="127">
        <f>(H292-I292)/I292</f>
        <v>-4.9546666666666621E-2</v>
      </c>
      <c r="K292" s="127"/>
      <c r="L292" s="128"/>
      <c r="M292" s="129"/>
      <c r="N292" s="196"/>
    </row>
    <row r="293" spans="1:14" ht="25.5">
      <c r="A293" s="347"/>
      <c r="B293" s="130" t="s">
        <v>138</v>
      </c>
      <c r="C293" s="243" t="s">
        <v>195</v>
      </c>
      <c r="D293" s="131">
        <v>1470.03</v>
      </c>
      <c r="E293" s="132">
        <v>0</v>
      </c>
      <c r="F293" s="132">
        <f>D293+E293</f>
        <v>1470.03</v>
      </c>
      <c r="G293" s="133">
        <v>42927</v>
      </c>
      <c r="H293" s="131">
        <f>F293</f>
        <v>1470.03</v>
      </c>
      <c r="I293" s="166">
        <v>1500</v>
      </c>
      <c r="J293" s="167">
        <f>(H293-I293)/I293</f>
        <v>-1.9980000000000019E-2</v>
      </c>
      <c r="K293" s="237" t="s">
        <v>200</v>
      </c>
      <c r="L293" s="242">
        <f>F293/1026.56</f>
        <v>1.4319961814214464</v>
      </c>
      <c r="M293" s="241" t="s">
        <v>199</v>
      </c>
      <c r="N293" s="240" t="s">
        <v>198</v>
      </c>
    </row>
    <row r="294" spans="1:14" ht="28.5">
      <c r="A294" s="348"/>
      <c r="B294" s="161">
        <v>7.12</v>
      </c>
      <c r="C294" s="277" t="s">
        <v>226</v>
      </c>
      <c r="D294" s="163">
        <v>10505.499999999996</v>
      </c>
      <c r="E294" s="162">
        <v>1.1499999999999999</v>
      </c>
      <c r="F294" s="162">
        <f>D294+E294</f>
        <v>10506.649999999996</v>
      </c>
      <c r="G294" s="164" t="s">
        <v>10</v>
      </c>
      <c r="H294" s="165">
        <f>F294</f>
        <v>10506.649999999996</v>
      </c>
      <c r="I294" s="170">
        <v>10500</v>
      </c>
      <c r="J294" s="238">
        <f t="shared" ref="J294" si="78">E294/D294</f>
        <v>1.0946646994431491E-4</v>
      </c>
      <c r="K294" s="276">
        <f>(F294-I294)/I294</f>
        <v>6.333333333329522E-4</v>
      </c>
      <c r="L294" s="174"/>
      <c r="M294" s="175"/>
      <c r="N294" s="197"/>
    </row>
    <row r="295" spans="1:14">
      <c r="A295" s="198"/>
      <c r="B295" s="185"/>
      <c r="C295" s="185"/>
      <c r="D295" s="185"/>
      <c r="E295" s="185"/>
      <c r="F295" s="185"/>
      <c r="G295" s="185"/>
      <c r="H295" s="185"/>
      <c r="I295" s="185"/>
      <c r="J295" s="185"/>
      <c r="K295" s="185"/>
      <c r="L295" s="185"/>
      <c r="M295" s="185"/>
      <c r="N295" s="199"/>
    </row>
    <row r="296" spans="1:14" s="156" customFormat="1" ht="16.5" customHeight="1" thickBot="1">
      <c r="A296" s="200" t="s">
        <v>0</v>
      </c>
      <c r="B296" s="177" t="s">
        <v>1</v>
      </c>
      <c r="C296" s="180" t="s">
        <v>102</v>
      </c>
      <c r="D296" s="180" t="s">
        <v>2</v>
      </c>
      <c r="E296" s="180" t="s">
        <v>94</v>
      </c>
      <c r="F296" s="177" t="s">
        <v>183</v>
      </c>
      <c r="G296" s="177" t="s">
        <v>190</v>
      </c>
      <c r="H296" s="177" t="s">
        <v>188</v>
      </c>
      <c r="I296" s="179" t="s">
        <v>189</v>
      </c>
      <c r="J296" s="179" t="s">
        <v>112</v>
      </c>
      <c r="K296" s="181" t="s">
        <v>186</v>
      </c>
      <c r="L296" s="260" t="s">
        <v>220</v>
      </c>
      <c r="M296" s="178" t="s">
        <v>185</v>
      </c>
      <c r="N296" s="201" t="s">
        <v>184</v>
      </c>
    </row>
    <row r="297" spans="1:14" s="182" customFormat="1" ht="16.5" thickBot="1">
      <c r="A297" s="202" t="s">
        <v>255</v>
      </c>
      <c r="B297" s="203" t="s">
        <v>58</v>
      </c>
      <c r="C297" s="204">
        <f>F291+B291</f>
        <v>51340.031500000012</v>
      </c>
      <c r="D297" s="204">
        <f>I291</f>
        <v>50600</v>
      </c>
      <c r="E297" s="205">
        <v>35</v>
      </c>
      <c r="F297" s="206">
        <f>C297-D297</f>
        <v>740.03150000001187</v>
      </c>
      <c r="G297" s="207">
        <f>F297/D297</f>
        <v>1.4625128458498258E-2</v>
      </c>
      <c r="H297" s="206">
        <f>F297/E297</f>
        <v>21.143757142857481</v>
      </c>
      <c r="I297" s="207">
        <f>G297/E297</f>
        <v>4.178608130999502E-4</v>
      </c>
      <c r="J297" s="208">
        <f>H297*10000/D297</f>
        <v>4.1786081309995025</v>
      </c>
      <c r="K297" s="209">
        <f>B291</f>
        <v>473.65</v>
      </c>
      <c r="L297" s="209">
        <f>F297-K297</f>
        <v>266.3815000000119</v>
      </c>
      <c r="M297" s="207">
        <f>I297*365</f>
        <v>0.15251919678148182</v>
      </c>
      <c r="N297" s="210">
        <f>H297*365</f>
        <v>7717.4713571429811</v>
      </c>
    </row>
    <row r="298" spans="1:14" ht="15.75" thickTop="1" thickBot="1"/>
    <row r="299" spans="1:14" s="156" customFormat="1" ht="15.75" thickTop="1" thickBot="1">
      <c r="A299" s="186" t="s">
        <v>0</v>
      </c>
      <c r="B299" s="187" t="s">
        <v>142</v>
      </c>
      <c r="C299" s="188" t="s">
        <v>1</v>
      </c>
      <c r="D299" s="187" t="s">
        <v>17</v>
      </c>
      <c r="E299" s="187" t="s">
        <v>11</v>
      </c>
      <c r="F299" s="187" t="s">
        <v>18</v>
      </c>
      <c r="G299" s="187" t="s">
        <v>14</v>
      </c>
      <c r="H299" s="187" t="s">
        <v>19</v>
      </c>
      <c r="I299" s="187" t="s">
        <v>2</v>
      </c>
      <c r="J299" s="187" t="s">
        <v>181</v>
      </c>
      <c r="K299" s="187" t="s">
        <v>216</v>
      </c>
      <c r="L299" s="187" t="s">
        <v>49</v>
      </c>
      <c r="M299" s="187" t="s">
        <v>30</v>
      </c>
      <c r="N299" s="189" t="s">
        <v>82</v>
      </c>
    </row>
    <row r="300" spans="1:14" ht="15" thickBot="1">
      <c r="A300" s="349" t="s">
        <v>256</v>
      </c>
      <c r="B300" s="300">
        <v>78.91</v>
      </c>
      <c r="C300" s="289" t="s">
        <v>225</v>
      </c>
      <c r="D300" s="263">
        <v>11100</v>
      </c>
      <c r="E300" s="263"/>
      <c r="F300" s="263">
        <f>D300</f>
        <v>11100</v>
      </c>
      <c r="G300" s="264"/>
      <c r="H300" s="265"/>
      <c r="I300" s="266">
        <f>D300</f>
        <v>11100</v>
      </c>
      <c r="J300" s="267"/>
      <c r="K300" s="152"/>
      <c r="L300" s="352">
        <f>E306/D306</f>
        <v>2.193098795517821E-4</v>
      </c>
      <c r="M300" s="352">
        <f>L300*365</f>
        <v>8.004810603640046E-2</v>
      </c>
      <c r="N300" s="190"/>
    </row>
    <row r="301" spans="1:14" ht="25.5">
      <c r="A301" s="350"/>
      <c r="B301" s="268">
        <v>59.19</v>
      </c>
      <c r="C301" s="290" t="s">
        <v>218</v>
      </c>
      <c r="D301" s="269">
        <v>8555.4432000000088</v>
      </c>
      <c r="E301" s="269">
        <v>3.4651999999999998</v>
      </c>
      <c r="F301" s="269">
        <f>D301+E301</f>
        <v>8558.9084000000094</v>
      </c>
      <c r="G301" s="270" t="s">
        <v>173</v>
      </c>
      <c r="H301" s="271">
        <v>9733.6200000000008</v>
      </c>
      <c r="I301" s="272">
        <v>8500</v>
      </c>
      <c r="J301" s="273">
        <f>E301/I301</f>
        <v>4.0767058823529408E-4</v>
      </c>
      <c r="K301" s="274">
        <f>(F301-I301)/(H301-I301)</f>
        <v>4.775246834520299E-2</v>
      </c>
      <c r="L301" s="353"/>
      <c r="M301" s="353"/>
      <c r="N301" s="190" t="s">
        <v>180</v>
      </c>
    </row>
    <row r="302" spans="1:14" ht="25.5">
      <c r="A302" s="350"/>
      <c r="B302" s="285">
        <v>117.98</v>
      </c>
      <c r="C302" s="291" t="s">
        <v>179</v>
      </c>
      <c r="D302" s="286">
        <v>10032.605999999994</v>
      </c>
      <c r="E302" s="286">
        <v>1.9179999999999999</v>
      </c>
      <c r="F302" s="286">
        <f>D302+E302</f>
        <v>10034.523999999994</v>
      </c>
      <c r="G302" s="287" t="s">
        <v>149</v>
      </c>
      <c r="H302" s="288">
        <v>10047.950000000001</v>
      </c>
      <c r="I302" s="12">
        <v>10000</v>
      </c>
      <c r="J302" s="273">
        <f t="shared" ref="J302:J305" si="79">E302/I302</f>
        <v>1.918E-4</v>
      </c>
      <c r="K302" s="275">
        <f t="shared" ref="K302:K305" si="80">(F302-I302)/(H302-I302)</f>
        <v>0.71999999999986342</v>
      </c>
      <c r="L302" s="353"/>
      <c r="M302" s="353"/>
      <c r="N302" s="191">
        <v>42951</v>
      </c>
    </row>
    <row r="303" spans="1:14" ht="25.5">
      <c r="A303" s="350"/>
      <c r="B303" s="355">
        <v>118.93</v>
      </c>
      <c r="C303" s="292" t="s">
        <v>176</v>
      </c>
      <c r="D303" s="278">
        <v>10036.609500000006</v>
      </c>
      <c r="E303" s="278">
        <v>2.1535000000000002</v>
      </c>
      <c r="F303" s="278">
        <f t="shared" ref="F303:F304" si="81">D303+E303</f>
        <v>10038.763000000006</v>
      </c>
      <c r="G303" s="279" t="s">
        <v>150</v>
      </c>
      <c r="H303" s="280">
        <v>10079.68</v>
      </c>
      <c r="I303" s="12">
        <v>10000</v>
      </c>
      <c r="J303" s="273">
        <f t="shared" si="79"/>
        <v>2.1535000000000003E-4</v>
      </c>
      <c r="K303" s="275">
        <f t="shared" si="80"/>
        <v>0.4864834337350169</v>
      </c>
      <c r="L303" s="353"/>
      <c r="M303" s="353"/>
      <c r="N303" s="192" t="s">
        <v>148</v>
      </c>
    </row>
    <row r="304" spans="1:14" ht="25.5">
      <c r="A304" s="350"/>
      <c r="B304" s="356"/>
      <c r="C304" s="292" t="s">
        <v>177</v>
      </c>
      <c r="D304" s="278">
        <v>1026.6327999999999</v>
      </c>
      <c r="E304" s="278">
        <v>0.32879999999999998</v>
      </c>
      <c r="F304" s="278">
        <f t="shared" si="81"/>
        <v>1026.9615999999999</v>
      </c>
      <c r="G304" s="279" t="s">
        <v>132</v>
      </c>
      <c r="H304" s="280">
        <v>1032.8800000000001</v>
      </c>
      <c r="I304" s="12">
        <v>1000</v>
      </c>
      <c r="J304" s="273">
        <f t="shared" si="79"/>
        <v>3.2879999999999997E-4</v>
      </c>
      <c r="K304" s="275">
        <f t="shared" si="80"/>
        <v>0.81999999999999307</v>
      </c>
      <c r="L304" s="353"/>
      <c r="M304" s="353"/>
      <c r="N304" s="192" t="s">
        <v>134</v>
      </c>
    </row>
    <row r="305" spans="1:14" ht="23.25" thickBot="1">
      <c r="A305" s="351"/>
      <c r="B305" s="281">
        <v>98.64</v>
      </c>
      <c r="C305" s="293" t="s">
        <v>175</v>
      </c>
      <c r="D305" s="282">
        <v>10115.090000000004</v>
      </c>
      <c r="E305" s="283">
        <v>3.29</v>
      </c>
      <c r="F305" s="283">
        <f>D305+E305</f>
        <v>10118.380000000005</v>
      </c>
      <c r="G305" s="284" t="s">
        <v>126</v>
      </c>
      <c r="H305" s="283">
        <v>11196.73</v>
      </c>
      <c r="I305" s="145">
        <v>10000</v>
      </c>
      <c r="J305" s="273">
        <f t="shared" si="79"/>
        <v>3.2900000000000003E-4</v>
      </c>
      <c r="K305" s="275">
        <f t="shared" si="80"/>
        <v>9.8919555789530392E-2</v>
      </c>
      <c r="L305" s="354"/>
      <c r="M305" s="354"/>
      <c r="N305" s="193" t="s">
        <v>135</v>
      </c>
    </row>
    <row r="306" spans="1:14" ht="18.75" thickBot="1">
      <c r="A306" s="194" t="s">
        <v>104</v>
      </c>
      <c r="B306" s="173">
        <f>SUM(B300:B305)</f>
        <v>473.65</v>
      </c>
      <c r="C306" s="37" t="s">
        <v>75</v>
      </c>
      <c r="D306" s="11">
        <f>SUM(D300:D305)</f>
        <v>50866.38150000001</v>
      </c>
      <c r="E306" s="61">
        <f>SUM(E300:E305)</f>
        <v>11.1555</v>
      </c>
      <c r="F306" s="11">
        <f>SUM(F300:F305)</f>
        <v>50877.537000000018</v>
      </c>
      <c r="G306" s="121" t="s">
        <v>154</v>
      </c>
      <c r="H306" s="66">
        <f>L300*10000</f>
        <v>2.1930987955178209</v>
      </c>
      <c r="I306" s="157">
        <f>SUM(I300:I305)</f>
        <v>50600</v>
      </c>
      <c r="J306" s="68"/>
      <c r="K306" s="68"/>
      <c r="L306" s="7" t="s">
        <v>56</v>
      </c>
      <c r="M306" s="66">
        <f>M300*10000</f>
        <v>800.48106036400463</v>
      </c>
      <c r="N306" s="195"/>
    </row>
    <row r="307" spans="1:14" ht="26.25" thickTop="1">
      <c r="A307" s="346" t="s">
        <v>194</v>
      </c>
      <c r="B307" s="122" t="s">
        <v>138</v>
      </c>
      <c r="C307" s="244" t="s">
        <v>139</v>
      </c>
      <c r="D307" s="123">
        <v>1425.68</v>
      </c>
      <c r="E307" s="124">
        <v>0</v>
      </c>
      <c r="F307" s="124">
        <f>D307+E307</f>
        <v>1425.68</v>
      </c>
      <c r="G307" s="125">
        <v>42811</v>
      </c>
      <c r="H307" s="123">
        <f>F307</f>
        <v>1425.68</v>
      </c>
      <c r="I307" s="126">
        <v>1500</v>
      </c>
      <c r="J307" s="127">
        <f>(H307-I307)/I307</f>
        <v>-4.9546666666666621E-2</v>
      </c>
      <c r="K307" s="127"/>
      <c r="L307" s="128"/>
      <c r="M307" s="129"/>
      <c r="N307" s="196"/>
    </row>
    <row r="308" spans="1:14" ht="25.5">
      <c r="A308" s="347"/>
      <c r="B308" s="130" t="s">
        <v>138</v>
      </c>
      <c r="C308" s="243" t="s">
        <v>195</v>
      </c>
      <c r="D308" s="131">
        <v>1470.03</v>
      </c>
      <c r="E308" s="132">
        <v>0</v>
      </c>
      <c r="F308" s="132">
        <f>D308+E308</f>
        <v>1470.03</v>
      </c>
      <c r="G308" s="133">
        <v>42927</v>
      </c>
      <c r="H308" s="131">
        <f>F308</f>
        <v>1470.03</v>
      </c>
      <c r="I308" s="166">
        <v>1500</v>
      </c>
      <c r="J308" s="167">
        <f>(H308-I308)/I308</f>
        <v>-1.9980000000000019E-2</v>
      </c>
      <c r="K308" s="237" t="s">
        <v>200</v>
      </c>
      <c r="L308" s="242">
        <f>F308/1026.56</f>
        <v>1.4319961814214464</v>
      </c>
      <c r="M308" s="241" t="s">
        <v>199</v>
      </c>
      <c r="N308" s="240" t="s">
        <v>198</v>
      </c>
    </row>
    <row r="309" spans="1:14" ht="28.5">
      <c r="A309" s="348"/>
      <c r="B309" s="161">
        <v>7.12</v>
      </c>
      <c r="C309" s="277" t="s">
        <v>226</v>
      </c>
      <c r="D309" s="163">
        <v>10506.649999999996</v>
      </c>
      <c r="E309" s="162">
        <v>1.1399999999999999</v>
      </c>
      <c r="F309" s="162">
        <f>D309+E309</f>
        <v>10507.789999999995</v>
      </c>
      <c r="G309" s="164" t="s">
        <v>10</v>
      </c>
      <c r="H309" s="165">
        <f>F309</f>
        <v>10507.789999999995</v>
      </c>
      <c r="I309" s="170">
        <v>10500</v>
      </c>
      <c r="J309" s="238">
        <f t="shared" ref="J309" si="82">E309/D309</f>
        <v>1.0850271018830934E-4</v>
      </c>
      <c r="K309" s="276">
        <f>(F309-I309)/I309</f>
        <v>7.4190476190432537E-4</v>
      </c>
      <c r="L309" s="174"/>
      <c r="M309" s="175"/>
      <c r="N309" s="197"/>
    </row>
    <row r="310" spans="1:14">
      <c r="A310" s="198"/>
      <c r="B310" s="185"/>
      <c r="C310" s="185"/>
      <c r="D310" s="185"/>
      <c r="E310" s="185"/>
      <c r="F310" s="185"/>
      <c r="G310" s="185"/>
      <c r="H310" s="185"/>
      <c r="I310" s="185"/>
      <c r="J310" s="185"/>
      <c r="K310" s="185"/>
      <c r="L310" s="185"/>
      <c r="M310" s="185"/>
      <c r="N310" s="199"/>
    </row>
    <row r="311" spans="1:14" s="156" customFormat="1" ht="16.5" customHeight="1" thickBot="1">
      <c r="A311" s="200" t="s">
        <v>0</v>
      </c>
      <c r="B311" s="177" t="s">
        <v>1</v>
      </c>
      <c r="C311" s="180" t="s">
        <v>102</v>
      </c>
      <c r="D311" s="180" t="s">
        <v>2</v>
      </c>
      <c r="E311" s="180" t="s">
        <v>94</v>
      </c>
      <c r="F311" s="177" t="s">
        <v>183</v>
      </c>
      <c r="G311" s="177" t="s">
        <v>190</v>
      </c>
      <c r="H311" s="177" t="s">
        <v>188</v>
      </c>
      <c r="I311" s="179" t="s">
        <v>189</v>
      </c>
      <c r="J311" s="179" t="s">
        <v>112</v>
      </c>
      <c r="K311" s="181" t="s">
        <v>186</v>
      </c>
      <c r="L311" s="260" t="s">
        <v>220</v>
      </c>
      <c r="M311" s="178" t="s">
        <v>185</v>
      </c>
      <c r="N311" s="201" t="s">
        <v>184</v>
      </c>
    </row>
    <row r="312" spans="1:14" s="182" customFormat="1" ht="16.5" thickBot="1">
      <c r="A312" s="202" t="s">
        <v>257</v>
      </c>
      <c r="B312" s="203" t="s">
        <v>58</v>
      </c>
      <c r="C312" s="204">
        <f>F306+B306</f>
        <v>51351.18700000002</v>
      </c>
      <c r="D312" s="204">
        <f>I306</f>
        <v>50600</v>
      </c>
      <c r="E312" s="205">
        <v>36</v>
      </c>
      <c r="F312" s="206">
        <f>C312-D312</f>
        <v>751.18700000001991</v>
      </c>
      <c r="G312" s="207">
        <f>F312/D312</f>
        <v>1.4845592885375887E-2</v>
      </c>
      <c r="H312" s="206">
        <f>F312/E312</f>
        <v>20.86630555555611</v>
      </c>
      <c r="I312" s="207">
        <f>G312/E312</f>
        <v>4.1237758014933017E-4</v>
      </c>
      <c r="J312" s="208">
        <f>H312*10000/D312</f>
        <v>4.1237758014933021</v>
      </c>
      <c r="K312" s="209">
        <f>B306</f>
        <v>473.65</v>
      </c>
      <c r="L312" s="209">
        <f>F312-K312</f>
        <v>277.53700000001993</v>
      </c>
      <c r="M312" s="207">
        <f>I312*365</f>
        <v>0.15051781675450551</v>
      </c>
      <c r="N312" s="210">
        <f>H312*365</f>
        <v>7616.2015277779801</v>
      </c>
    </row>
    <row r="313" spans="1:14" ht="15.75" thickTop="1" thickBot="1"/>
    <row r="314" spans="1:14" s="156" customFormat="1" ht="15.75" thickTop="1" thickBot="1">
      <c r="A314" s="186" t="s">
        <v>0</v>
      </c>
      <c r="B314" s="187" t="s">
        <v>142</v>
      </c>
      <c r="C314" s="188" t="s">
        <v>1</v>
      </c>
      <c r="D314" s="187" t="s">
        <v>17</v>
      </c>
      <c r="E314" s="187" t="s">
        <v>11</v>
      </c>
      <c r="F314" s="187" t="s">
        <v>18</v>
      </c>
      <c r="G314" s="187" t="s">
        <v>14</v>
      </c>
      <c r="H314" s="187" t="s">
        <v>19</v>
      </c>
      <c r="I314" s="187" t="s">
        <v>2</v>
      </c>
      <c r="J314" s="187" t="s">
        <v>181</v>
      </c>
      <c r="K314" s="187" t="s">
        <v>216</v>
      </c>
      <c r="L314" s="187" t="s">
        <v>49</v>
      </c>
      <c r="M314" s="187" t="s">
        <v>30</v>
      </c>
      <c r="N314" s="189" t="s">
        <v>82</v>
      </c>
    </row>
    <row r="315" spans="1:14" ht="15" thickBot="1">
      <c r="A315" s="349" t="s">
        <v>258</v>
      </c>
      <c r="B315" s="300">
        <v>78.91</v>
      </c>
      <c r="C315" s="289" t="s">
        <v>225</v>
      </c>
      <c r="D315" s="263">
        <v>11100</v>
      </c>
      <c r="E315" s="263"/>
      <c r="F315" s="263">
        <f>D315</f>
        <v>11100</v>
      </c>
      <c r="G315" s="264"/>
      <c r="H315" s="265"/>
      <c r="I315" s="266">
        <f>D315</f>
        <v>11100</v>
      </c>
      <c r="J315" s="267"/>
      <c r="K315" s="152"/>
      <c r="L315" s="352">
        <f>E321/D321</f>
        <v>2.1926179327430876E-4</v>
      </c>
      <c r="M315" s="352">
        <f>L315*365</f>
        <v>8.0030554545122701E-2</v>
      </c>
      <c r="N315" s="190"/>
    </row>
    <row r="316" spans="1:14" ht="25.5">
      <c r="A316" s="350"/>
      <c r="B316" s="268">
        <v>59.19</v>
      </c>
      <c r="C316" s="290" t="s">
        <v>218</v>
      </c>
      <c r="D316" s="269">
        <v>8558.9084000000094</v>
      </c>
      <c r="E316" s="269">
        <v>3.4651999999999998</v>
      </c>
      <c r="F316" s="269">
        <f>D316+E316</f>
        <v>8562.3736000000099</v>
      </c>
      <c r="G316" s="270" t="s">
        <v>173</v>
      </c>
      <c r="H316" s="271">
        <v>9733.6200000000008</v>
      </c>
      <c r="I316" s="272">
        <v>8500</v>
      </c>
      <c r="J316" s="273">
        <f>E316/I316</f>
        <v>4.0767058823529408E-4</v>
      </c>
      <c r="K316" s="274">
        <f>(F316-I316)/(H316-I316)</f>
        <v>5.05614370713914E-2</v>
      </c>
      <c r="L316" s="353"/>
      <c r="M316" s="353"/>
      <c r="N316" s="190" t="s">
        <v>180</v>
      </c>
    </row>
    <row r="317" spans="1:14" ht="25.5">
      <c r="A317" s="350"/>
      <c r="B317" s="285">
        <v>117.98</v>
      </c>
      <c r="C317" s="291" t="s">
        <v>179</v>
      </c>
      <c r="D317" s="286">
        <v>10034.523999999994</v>
      </c>
      <c r="E317" s="286">
        <v>1.9179999999999999</v>
      </c>
      <c r="F317" s="286">
        <f>D317+E317</f>
        <v>10036.441999999994</v>
      </c>
      <c r="G317" s="287" t="s">
        <v>149</v>
      </c>
      <c r="H317" s="288">
        <v>10047.950000000001</v>
      </c>
      <c r="I317" s="12">
        <v>10000</v>
      </c>
      <c r="J317" s="273">
        <f t="shared" ref="J317:J320" si="83">E317/I317</f>
        <v>1.918E-4</v>
      </c>
      <c r="K317" s="275">
        <f t="shared" ref="K317:K320" si="84">(F317-I317)/(H317-I317)</f>
        <v>0.7599999999998559</v>
      </c>
      <c r="L317" s="353"/>
      <c r="M317" s="353"/>
      <c r="N317" s="191">
        <v>42951</v>
      </c>
    </row>
    <row r="318" spans="1:14" ht="25.5">
      <c r="A318" s="350"/>
      <c r="B318" s="355">
        <v>118.93</v>
      </c>
      <c r="C318" s="292" t="s">
        <v>176</v>
      </c>
      <c r="D318" s="278">
        <v>10038.763000000006</v>
      </c>
      <c r="E318" s="278">
        <v>2.1535000000000002</v>
      </c>
      <c r="F318" s="278">
        <f t="shared" ref="F318:F319" si="85">D318+E318</f>
        <v>10040.916500000007</v>
      </c>
      <c r="G318" s="279" t="s">
        <v>150</v>
      </c>
      <c r="H318" s="280">
        <v>10079.68</v>
      </c>
      <c r="I318" s="12">
        <v>10000</v>
      </c>
      <c r="J318" s="273">
        <f t="shared" si="83"/>
        <v>2.1535000000000003E-4</v>
      </c>
      <c r="K318" s="275">
        <f t="shared" si="84"/>
        <v>0.51351029116474001</v>
      </c>
      <c r="L318" s="353"/>
      <c r="M318" s="353"/>
      <c r="N318" s="192" t="s">
        <v>148</v>
      </c>
    </row>
    <row r="319" spans="1:14" ht="25.5">
      <c r="A319" s="350"/>
      <c r="B319" s="356"/>
      <c r="C319" s="292" t="s">
        <v>177</v>
      </c>
      <c r="D319" s="278">
        <v>1026.9615999999999</v>
      </c>
      <c r="E319" s="278">
        <v>0.32879999999999998</v>
      </c>
      <c r="F319" s="278">
        <f t="shared" si="85"/>
        <v>1027.2903999999999</v>
      </c>
      <c r="G319" s="279" t="s">
        <v>132</v>
      </c>
      <c r="H319" s="280">
        <v>1032.8800000000001</v>
      </c>
      <c r="I319" s="12">
        <v>1000</v>
      </c>
      <c r="J319" s="273">
        <f t="shared" si="83"/>
        <v>3.2879999999999997E-4</v>
      </c>
      <c r="K319" s="275">
        <f t="shared" si="84"/>
        <v>0.82999999999999308</v>
      </c>
      <c r="L319" s="353"/>
      <c r="M319" s="353"/>
      <c r="N319" s="192" t="s">
        <v>134</v>
      </c>
    </row>
    <row r="320" spans="1:14" ht="23.25" thickBot="1">
      <c r="A320" s="351"/>
      <c r="B320" s="281">
        <v>98.64</v>
      </c>
      <c r="C320" s="293" t="s">
        <v>175</v>
      </c>
      <c r="D320" s="282">
        <v>10118.380000000005</v>
      </c>
      <c r="E320" s="283">
        <v>3.29</v>
      </c>
      <c r="F320" s="283">
        <f>D320+E320</f>
        <v>10121.670000000006</v>
      </c>
      <c r="G320" s="284" t="s">
        <v>126</v>
      </c>
      <c r="H320" s="283">
        <v>11196.73</v>
      </c>
      <c r="I320" s="145">
        <v>10000</v>
      </c>
      <c r="J320" s="273">
        <f t="shared" si="83"/>
        <v>3.2900000000000003E-4</v>
      </c>
      <c r="K320" s="275">
        <f t="shared" si="84"/>
        <v>0.10166871391208174</v>
      </c>
      <c r="L320" s="354"/>
      <c r="M320" s="354"/>
      <c r="N320" s="193" t="s">
        <v>135</v>
      </c>
    </row>
    <row r="321" spans="1:14" ht="18.75" thickBot="1">
      <c r="A321" s="194" t="s">
        <v>259</v>
      </c>
      <c r="B321" s="173">
        <f>SUM(B315:B320)</f>
        <v>473.65</v>
      </c>
      <c r="C321" s="37" t="s">
        <v>75</v>
      </c>
      <c r="D321" s="11">
        <f>SUM(D315:D320)</f>
        <v>50877.537000000018</v>
      </c>
      <c r="E321" s="61">
        <f>SUM(E315:E320)</f>
        <v>11.1555</v>
      </c>
      <c r="F321" s="11">
        <f>SUM(F315:F320)</f>
        <v>50888.692500000012</v>
      </c>
      <c r="G321" s="121" t="s">
        <v>154</v>
      </c>
      <c r="H321" s="66">
        <f>L315*10000</f>
        <v>2.1926179327430875</v>
      </c>
      <c r="I321" s="157">
        <f>SUM(I315:I320)</f>
        <v>50600</v>
      </c>
      <c r="J321" s="68"/>
      <c r="K321" s="68"/>
      <c r="L321" s="7" t="s">
        <v>56</v>
      </c>
      <c r="M321" s="66">
        <f>M315*10000</f>
        <v>800.30554545122698</v>
      </c>
      <c r="N321" s="195"/>
    </row>
    <row r="322" spans="1:14" ht="26.25" thickTop="1">
      <c r="A322" s="346" t="s">
        <v>194</v>
      </c>
      <c r="B322" s="122" t="s">
        <v>138</v>
      </c>
      <c r="C322" s="244" t="s">
        <v>139</v>
      </c>
      <c r="D322" s="123">
        <v>1425.68</v>
      </c>
      <c r="E322" s="124">
        <v>0</v>
      </c>
      <c r="F322" s="124">
        <f>D322+E322</f>
        <v>1425.68</v>
      </c>
      <c r="G322" s="125">
        <v>42811</v>
      </c>
      <c r="H322" s="123">
        <f>F322</f>
        <v>1425.68</v>
      </c>
      <c r="I322" s="126">
        <v>1500</v>
      </c>
      <c r="J322" s="127">
        <f>(H322-I322)/I322</f>
        <v>-4.9546666666666621E-2</v>
      </c>
      <c r="K322" s="127"/>
      <c r="L322" s="128"/>
      <c r="M322" s="129"/>
      <c r="N322" s="196"/>
    </row>
    <row r="323" spans="1:14" ht="25.5">
      <c r="A323" s="347"/>
      <c r="B323" s="130" t="s">
        <v>138</v>
      </c>
      <c r="C323" s="243" t="s">
        <v>195</v>
      </c>
      <c r="D323" s="131">
        <v>1470.03</v>
      </c>
      <c r="E323" s="132">
        <v>0</v>
      </c>
      <c r="F323" s="132">
        <f>D323+E323</f>
        <v>1470.03</v>
      </c>
      <c r="G323" s="133">
        <v>42927</v>
      </c>
      <c r="H323" s="131">
        <f>F323</f>
        <v>1470.03</v>
      </c>
      <c r="I323" s="166">
        <v>1500</v>
      </c>
      <c r="J323" s="167">
        <f>(H323-I323)/I323</f>
        <v>-1.9980000000000019E-2</v>
      </c>
      <c r="K323" s="237" t="s">
        <v>200</v>
      </c>
      <c r="L323" s="242">
        <f>F323/1026.56</f>
        <v>1.4319961814214464</v>
      </c>
      <c r="M323" s="241" t="s">
        <v>199</v>
      </c>
      <c r="N323" s="240" t="s">
        <v>198</v>
      </c>
    </row>
    <row r="324" spans="1:14" ht="28.5">
      <c r="A324" s="348"/>
      <c r="B324" s="161">
        <v>7.12</v>
      </c>
      <c r="C324" s="277" t="s">
        <v>226</v>
      </c>
      <c r="D324" s="163">
        <v>10507.789999999995</v>
      </c>
      <c r="E324" s="162">
        <v>1.1399999999999999</v>
      </c>
      <c r="F324" s="162">
        <f>D324+E324</f>
        <v>10508.929999999995</v>
      </c>
      <c r="G324" s="164" t="s">
        <v>10</v>
      </c>
      <c r="H324" s="165">
        <f>F324</f>
        <v>10508.929999999995</v>
      </c>
      <c r="I324" s="170">
        <v>10500</v>
      </c>
      <c r="J324" s="238">
        <f t="shared" ref="J324" si="86">E324/D324</f>
        <v>1.084909386274374E-4</v>
      </c>
      <c r="K324" s="276">
        <f>(F324-I324)/I324</f>
        <v>8.5047619047569844E-4</v>
      </c>
      <c r="L324" s="174"/>
      <c r="M324" s="175"/>
      <c r="N324" s="197"/>
    </row>
    <row r="325" spans="1:14">
      <c r="A325" s="198"/>
      <c r="B325" s="185"/>
      <c r="C325" s="185"/>
      <c r="D325" s="185"/>
      <c r="E325" s="185"/>
      <c r="F325" s="185"/>
      <c r="G325" s="185"/>
      <c r="H325" s="185"/>
      <c r="I325" s="185"/>
      <c r="J325" s="185"/>
      <c r="K325" s="185"/>
      <c r="L325" s="185"/>
      <c r="M325" s="185"/>
      <c r="N325" s="199"/>
    </row>
    <row r="326" spans="1:14" s="156" customFormat="1" ht="16.5" customHeight="1" thickBot="1">
      <c r="A326" s="200" t="s">
        <v>0</v>
      </c>
      <c r="B326" s="177" t="s">
        <v>1</v>
      </c>
      <c r="C326" s="180" t="s">
        <v>102</v>
      </c>
      <c r="D326" s="180" t="s">
        <v>2</v>
      </c>
      <c r="E326" s="180" t="s">
        <v>94</v>
      </c>
      <c r="F326" s="177" t="s">
        <v>183</v>
      </c>
      <c r="G326" s="177" t="s">
        <v>190</v>
      </c>
      <c r="H326" s="177" t="s">
        <v>188</v>
      </c>
      <c r="I326" s="179" t="s">
        <v>189</v>
      </c>
      <c r="J326" s="179" t="s">
        <v>112</v>
      </c>
      <c r="K326" s="181" t="s">
        <v>186</v>
      </c>
      <c r="L326" s="260" t="s">
        <v>220</v>
      </c>
      <c r="M326" s="178" t="s">
        <v>185</v>
      </c>
      <c r="N326" s="201" t="s">
        <v>184</v>
      </c>
    </row>
    <row r="327" spans="1:14" s="182" customFormat="1" ht="16.5" thickBot="1">
      <c r="A327" s="202" t="s">
        <v>260</v>
      </c>
      <c r="B327" s="203" t="s">
        <v>58</v>
      </c>
      <c r="C327" s="204">
        <f>F321+B321</f>
        <v>51362.342500000013</v>
      </c>
      <c r="D327" s="204">
        <f>I321</f>
        <v>50600</v>
      </c>
      <c r="E327" s="205">
        <v>37</v>
      </c>
      <c r="F327" s="206">
        <f>C327-D327</f>
        <v>762.34250000001339</v>
      </c>
      <c r="G327" s="207">
        <f>F327/D327</f>
        <v>1.5066057312253229E-2</v>
      </c>
      <c r="H327" s="206">
        <f>F327/E327</f>
        <v>20.603851351351715</v>
      </c>
      <c r="I327" s="207">
        <f>G327/E327</f>
        <v>4.0719073816900621E-4</v>
      </c>
      <c r="J327" s="208">
        <f>H327*10000/D327</f>
        <v>4.0719073816900622</v>
      </c>
      <c r="K327" s="209">
        <f>B321</f>
        <v>473.65</v>
      </c>
      <c r="L327" s="209">
        <f>F327-K327</f>
        <v>288.69250000001341</v>
      </c>
      <c r="M327" s="207">
        <f>I327*365</f>
        <v>0.14862461943168725</v>
      </c>
      <c r="N327" s="210">
        <f>H327*365</f>
        <v>7520.4057432433756</v>
      </c>
    </row>
    <row r="328" spans="1:14" ht="15.75" thickTop="1" thickBot="1"/>
    <row r="329" spans="1:14" s="156" customFormat="1" ht="15.75" thickTop="1" thickBot="1">
      <c r="A329" s="186" t="s">
        <v>0</v>
      </c>
      <c r="B329" s="187" t="s">
        <v>142</v>
      </c>
      <c r="C329" s="188" t="s">
        <v>1</v>
      </c>
      <c r="D329" s="187" t="s">
        <v>17</v>
      </c>
      <c r="E329" s="187" t="s">
        <v>11</v>
      </c>
      <c r="F329" s="187" t="s">
        <v>18</v>
      </c>
      <c r="G329" s="187" t="s">
        <v>14</v>
      </c>
      <c r="H329" s="187" t="s">
        <v>19</v>
      </c>
      <c r="I329" s="187" t="s">
        <v>2</v>
      </c>
      <c r="J329" s="187" t="s">
        <v>181</v>
      </c>
      <c r="K329" s="187" t="s">
        <v>216</v>
      </c>
      <c r="L329" s="187" t="s">
        <v>49</v>
      </c>
      <c r="M329" s="187" t="s">
        <v>30</v>
      </c>
      <c r="N329" s="189" t="s">
        <v>82</v>
      </c>
    </row>
    <row r="330" spans="1:14" ht="15" thickBot="1">
      <c r="A330" s="349" t="s">
        <v>261</v>
      </c>
      <c r="B330" s="300">
        <v>78.91</v>
      </c>
      <c r="C330" s="289" t="s">
        <v>225</v>
      </c>
      <c r="D330" s="263">
        <v>11100</v>
      </c>
      <c r="E330" s="263"/>
      <c r="F330" s="263">
        <f>D330</f>
        <v>11100</v>
      </c>
      <c r="G330" s="264"/>
      <c r="H330" s="265"/>
      <c r="I330" s="266">
        <f>D330</f>
        <v>11100</v>
      </c>
      <c r="J330" s="267"/>
      <c r="K330" s="152"/>
      <c r="L330" s="352">
        <f>E336/D336</f>
        <v>2.1921372807917982E-4</v>
      </c>
      <c r="M330" s="352">
        <f>L330*365</f>
        <v>8.0013010748900631E-2</v>
      </c>
      <c r="N330" s="190"/>
    </row>
    <row r="331" spans="1:14" ht="25.5">
      <c r="A331" s="350"/>
      <c r="B331" s="268">
        <v>59.19</v>
      </c>
      <c r="C331" s="290" t="s">
        <v>218</v>
      </c>
      <c r="D331" s="269">
        <v>8562.3736000000099</v>
      </c>
      <c r="E331" s="269">
        <v>3.4651999999999998</v>
      </c>
      <c r="F331" s="269">
        <f>D331+E331</f>
        <v>8565.8388000000105</v>
      </c>
      <c r="G331" s="270" t="s">
        <v>173</v>
      </c>
      <c r="H331" s="271">
        <v>9733.6200000000008</v>
      </c>
      <c r="I331" s="272">
        <v>8500</v>
      </c>
      <c r="J331" s="273">
        <f>E331/I331</f>
        <v>4.0767058823529408E-4</v>
      </c>
      <c r="K331" s="274">
        <f>(F331-I331)/(H331-I331)</f>
        <v>5.337040579757981E-2</v>
      </c>
      <c r="L331" s="353"/>
      <c r="M331" s="353"/>
      <c r="N331" s="190" t="s">
        <v>180</v>
      </c>
    </row>
    <row r="332" spans="1:14" ht="25.5">
      <c r="A332" s="350"/>
      <c r="B332" s="285">
        <v>117.98</v>
      </c>
      <c r="C332" s="291" t="s">
        <v>179</v>
      </c>
      <c r="D332" s="286">
        <v>10036.441999999994</v>
      </c>
      <c r="E332" s="286">
        <v>1.9179999999999999</v>
      </c>
      <c r="F332" s="286">
        <f>D332+E332</f>
        <v>10038.359999999993</v>
      </c>
      <c r="G332" s="287" t="s">
        <v>149</v>
      </c>
      <c r="H332" s="288">
        <v>10047.950000000001</v>
      </c>
      <c r="I332" s="12">
        <v>10000</v>
      </c>
      <c r="J332" s="273">
        <f t="shared" ref="J332:J335" si="87">E332/I332</f>
        <v>1.918E-4</v>
      </c>
      <c r="K332" s="275">
        <f t="shared" ref="K332:K335" si="88">(F332-I332)/(H332-I332)</f>
        <v>0.79999999999984828</v>
      </c>
      <c r="L332" s="353"/>
      <c r="M332" s="353"/>
      <c r="N332" s="191">
        <v>42951</v>
      </c>
    </row>
    <row r="333" spans="1:14" ht="25.5">
      <c r="A333" s="350"/>
      <c r="B333" s="355">
        <v>118.93</v>
      </c>
      <c r="C333" s="292" t="s">
        <v>176</v>
      </c>
      <c r="D333" s="278">
        <v>10040.916500000007</v>
      </c>
      <c r="E333" s="278">
        <v>2.1535000000000002</v>
      </c>
      <c r="F333" s="278">
        <f t="shared" ref="F333:F334" si="89">D333+E333</f>
        <v>10043.070000000007</v>
      </c>
      <c r="G333" s="279" t="s">
        <v>150</v>
      </c>
      <c r="H333" s="280">
        <v>10079.68</v>
      </c>
      <c r="I333" s="12">
        <v>10000</v>
      </c>
      <c r="J333" s="273">
        <f t="shared" si="87"/>
        <v>2.1535000000000003E-4</v>
      </c>
      <c r="K333" s="275">
        <f t="shared" si="88"/>
        <v>0.54053714859446322</v>
      </c>
      <c r="L333" s="353"/>
      <c r="M333" s="353"/>
      <c r="N333" s="192" t="s">
        <v>148</v>
      </c>
    </row>
    <row r="334" spans="1:14" ht="25.5">
      <c r="A334" s="350"/>
      <c r="B334" s="356"/>
      <c r="C334" s="292" t="s">
        <v>177</v>
      </c>
      <c r="D334" s="278">
        <v>1027.2903999999999</v>
      </c>
      <c r="E334" s="278">
        <v>0.32879999999999998</v>
      </c>
      <c r="F334" s="278">
        <f t="shared" si="89"/>
        <v>1027.6191999999999</v>
      </c>
      <c r="G334" s="279" t="s">
        <v>132</v>
      </c>
      <c r="H334" s="280">
        <v>1032.8800000000001</v>
      </c>
      <c r="I334" s="12">
        <v>1000</v>
      </c>
      <c r="J334" s="273">
        <f t="shared" si="87"/>
        <v>3.2879999999999997E-4</v>
      </c>
      <c r="K334" s="275">
        <f t="shared" si="88"/>
        <v>0.83999999999999309</v>
      </c>
      <c r="L334" s="353"/>
      <c r="M334" s="353"/>
      <c r="N334" s="192" t="s">
        <v>134</v>
      </c>
    </row>
    <row r="335" spans="1:14" ht="23.25" thickBot="1">
      <c r="A335" s="351"/>
      <c r="B335" s="281">
        <v>98.64</v>
      </c>
      <c r="C335" s="293" t="s">
        <v>175</v>
      </c>
      <c r="D335" s="282">
        <v>10121.670000000006</v>
      </c>
      <c r="E335" s="283">
        <v>3.29</v>
      </c>
      <c r="F335" s="283">
        <f>D335+E335</f>
        <v>10124.960000000006</v>
      </c>
      <c r="G335" s="284" t="s">
        <v>126</v>
      </c>
      <c r="H335" s="283">
        <v>11196.73</v>
      </c>
      <c r="I335" s="145">
        <v>10000</v>
      </c>
      <c r="J335" s="273">
        <f t="shared" si="87"/>
        <v>3.2900000000000003E-4</v>
      </c>
      <c r="K335" s="275">
        <f t="shared" si="88"/>
        <v>0.10441787203463308</v>
      </c>
      <c r="L335" s="354"/>
      <c r="M335" s="354"/>
      <c r="N335" s="193" t="s">
        <v>135</v>
      </c>
    </row>
    <row r="336" spans="1:14" ht="18.75" thickBot="1">
      <c r="A336" s="194" t="s">
        <v>262</v>
      </c>
      <c r="B336" s="173">
        <f>SUM(B330:B335)</f>
        <v>473.65</v>
      </c>
      <c r="C336" s="37" t="s">
        <v>75</v>
      </c>
      <c r="D336" s="11">
        <f>SUM(D330:D335)</f>
        <v>50888.692500000012</v>
      </c>
      <c r="E336" s="61">
        <f>SUM(E330:E335)</f>
        <v>11.1555</v>
      </c>
      <c r="F336" s="11">
        <f>SUM(F330:F335)</f>
        <v>50899.84800000002</v>
      </c>
      <c r="G336" s="121" t="s">
        <v>154</v>
      </c>
      <c r="H336" s="66">
        <f>L330*10000</f>
        <v>2.192137280791798</v>
      </c>
      <c r="I336" s="157">
        <f>SUM(I330:I335)</f>
        <v>50600</v>
      </c>
      <c r="J336" s="68"/>
      <c r="K336" s="68"/>
      <c r="L336" s="7" t="s">
        <v>56</v>
      </c>
      <c r="M336" s="66">
        <f>M330*10000</f>
        <v>800.13010748900626</v>
      </c>
      <c r="N336" s="195"/>
    </row>
    <row r="337" spans="1:14" ht="26.25" thickTop="1">
      <c r="A337" s="346" t="s">
        <v>194</v>
      </c>
      <c r="B337" s="122" t="s">
        <v>138</v>
      </c>
      <c r="C337" s="244" t="s">
        <v>139</v>
      </c>
      <c r="D337" s="123">
        <v>1425.68</v>
      </c>
      <c r="E337" s="124">
        <v>-10.720000000000027</v>
      </c>
      <c r="F337" s="124">
        <f>D337+E337</f>
        <v>1414.96</v>
      </c>
      <c r="G337" s="125">
        <v>42811</v>
      </c>
      <c r="H337" s="123">
        <f>F337</f>
        <v>1414.96</v>
      </c>
      <c r="I337" s="126">
        <v>1500</v>
      </c>
      <c r="J337" s="127">
        <f>(H337-I337)/I337</f>
        <v>-5.6693333333333311E-2</v>
      </c>
      <c r="K337" s="127"/>
      <c r="L337" s="128"/>
      <c r="M337" s="129"/>
      <c r="N337" s="196"/>
    </row>
    <row r="338" spans="1:14" ht="25.5">
      <c r="A338" s="347"/>
      <c r="B338" s="130" t="s">
        <v>138</v>
      </c>
      <c r="C338" s="243" t="s">
        <v>195</v>
      </c>
      <c r="D338" s="131">
        <v>1470.03</v>
      </c>
      <c r="E338" s="132">
        <v>44.1400000000001</v>
      </c>
      <c r="F338" s="132">
        <f>D338+E338</f>
        <v>1514.17</v>
      </c>
      <c r="G338" s="133">
        <v>42927</v>
      </c>
      <c r="H338" s="131">
        <f>F338</f>
        <v>1514.17</v>
      </c>
      <c r="I338" s="166">
        <v>1500</v>
      </c>
      <c r="J338" s="167">
        <f>(H338-I338)/I338</f>
        <v>9.446666666666716E-3</v>
      </c>
      <c r="K338" s="237" t="s">
        <v>200</v>
      </c>
      <c r="L338" s="242">
        <f>F338/1026.56</f>
        <v>1.4749941552369079</v>
      </c>
      <c r="M338" s="241" t="s">
        <v>199</v>
      </c>
      <c r="N338" s="240" t="s">
        <v>198</v>
      </c>
    </row>
    <row r="339" spans="1:14" ht="28.5">
      <c r="A339" s="348"/>
      <c r="B339" s="161">
        <v>7.12</v>
      </c>
      <c r="C339" s="277" t="s">
        <v>226</v>
      </c>
      <c r="D339" s="163">
        <v>14184.929999999995</v>
      </c>
      <c r="E339" s="162">
        <v>1.1499999999999999</v>
      </c>
      <c r="F339" s="162">
        <f>D339+E339</f>
        <v>14186.079999999994</v>
      </c>
      <c r="G339" s="164" t="s">
        <v>10</v>
      </c>
      <c r="H339" s="165">
        <f>F339</f>
        <v>14186.079999999994</v>
      </c>
      <c r="I339" s="170">
        <v>14176</v>
      </c>
      <c r="J339" s="238">
        <f t="shared" ref="J339" si="90">E339/D339</f>
        <v>8.1071954532028028E-5</v>
      </c>
      <c r="K339" s="276">
        <f>(F339-I339)/I339</f>
        <v>7.1106094808087402E-4</v>
      </c>
      <c r="L339" s="174"/>
      <c r="M339" s="175"/>
      <c r="N339" s="197"/>
    </row>
    <row r="340" spans="1:14">
      <c r="A340" s="198"/>
      <c r="B340" s="185"/>
      <c r="C340" s="185"/>
      <c r="D340" s="185"/>
      <c r="E340" s="185"/>
      <c r="F340" s="185"/>
      <c r="G340" s="185"/>
      <c r="H340" s="185"/>
      <c r="I340" s="185"/>
      <c r="J340" s="185"/>
      <c r="K340" s="185"/>
      <c r="L340" s="185"/>
      <c r="M340" s="185"/>
      <c r="N340" s="199"/>
    </row>
    <row r="341" spans="1:14" s="156" customFormat="1" ht="16.5" customHeight="1" thickBot="1">
      <c r="A341" s="200" t="s">
        <v>0</v>
      </c>
      <c r="B341" s="177" t="s">
        <v>1</v>
      </c>
      <c r="C341" s="180" t="s">
        <v>102</v>
      </c>
      <c r="D341" s="180" t="s">
        <v>2</v>
      </c>
      <c r="E341" s="180" t="s">
        <v>94</v>
      </c>
      <c r="F341" s="177" t="s">
        <v>183</v>
      </c>
      <c r="G341" s="177" t="s">
        <v>190</v>
      </c>
      <c r="H341" s="177" t="s">
        <v>188</v>
      </c>
      <c r="I341" s="179" t="s">
        <v>189</v>
      </c>
      <c r="J341" s="179" t="s">
        <v>112</v>
      </c>
      <c r="K341" s="181" t="s">
        <v>186</v>
      </c>
      <c r="L341" s="260" t="s">
        <v>220</v>
      </c>
      <c r="M341" s="178" t="s">
        <v>185</v>
      </c>
      <c r="N341" s="201" t="s">
        <v>184</v>
      </c>
    </row>
    <row r="342" spans="1:14" s="182" customFormat="1" ht="16.5" thickBot="1">
      <c r="A342" s="202" t="s">
        <v>263</v>
      </c>
      <c r="B342" s="203" t="s">
        <v>58</v>
      </c>
      <c r="C342" s="204">
        <f>F336+B336</f>
        <v>51373.498000000021</v>
      </c>
      <c r="D342" s="204">
        <f>I336</f>
        <v>50600</v>
      </c>
      <c r="E342" s="205">
        <v>38</v>
      </c>
      <c r="F342" s="206">
        <f>C342-D342</f>
        <v>773.49800000002142</v>
      </c>
      <c r="G342" s="207">
        <f>F342/D342</f>
        <v>1.5286521739130858E-2</v>
      </c>
      <c r="H342" s="206">
        <f>F342/E342</f>
        <v>20.355210526316352</v>
      </c>
      <c r="I342" s="207">
        <f>G342/E342</f>
        <v>4.022768878718647E-4</v>
      </c>
      <c r="J342" s="208">
        <f>H342*10000/D342</f>
        <v>4.0227688787186464</v>
      </c>
      <c r="K342" s="209">
        <f>B336</f>
        <v>473.65</v>
      </c>
      <c r="L342" s="209">
        <f>F342-K342</f>
        <v>299.84800000002144</v>
      </c>
      <c r="M342" s="207">
        <f>I342*365</f>
        <v>0.14683106407323063</v>
      </c>
      <c r="N342" s="210">
        <f>H342*365</f>
        <v>7429.6518421054689</v>
      </c>
    </row>
    <row r="343" spans="1:14" ht="15.75" thickTop="1" thickBot="1"/>
    <row r="344" spans="1:14" s="156" customFormat="1" ht="15.75" thickTop="1" thickBot="1">
      <c r="A344" s="186" t="s">
        <v>0</v>
      </c>
      <c r="B344" s="187" t="s">
        <v>142</v>
      </c>
      <c r="C344" s="188" t="s">
        <v>1</v>
      </c>
      <c r="D344" s="187" t="s">
        <v>17</v>
      </c>
      <c r="E344" s="187" t="s">
        <v>11</v>
      </c>
      <c r="F344" s="187" t="s">
        <v>18</v>
      </c>
      <c r="G344" s="187" t="s">
        <v>14</v>
      </c>
      <c r="H344" s="187" t="s">
        <v>19</v>
      </c>
      <c r="I344" s="187" t="s">
        <v>2</v>
      </c>
      <c r="J344" s="187" t="s">
        <v>181</v>
      </c>
      <c r="K344" s="187" t="s">
        <v>216</v>
      </c>
      <c r="L344" s="187" t="s">
        <v>49</v>
      </c>
      <c r="M344" s="187" t="s">
        <v>30</v>
      </c>
      <c r="N344" s="189" t="s">
        <v>82</v>
      </c>
    </row>
    <row r="345" spans="1:14" ht="15" thickBot="1">
      <c r="A345" s="349" t="s">
        <v>264</v>
      </c>
      <c r="B345" s="301">
        <v>78.91</v>
      </c>
      <c r="C345" s="289" t="s">
        <v>225</v>
      </c>
      <c r="D345" s="263">
        <v>11100</v>
      </c>
      <c r="E345" s="263"/>
      <c r="F345" s="263">
        <f>D345</f>
        <v>11100</v>
      </c>
      <c r="G345" s="264"/>
      <c r="H345" s="265"/>
      <c r="I345" s="266">
        <f>D345</f>
        <v>11100</v>
      </c>
      <c r="J345" s="267"/>
      <c r="K345" s="152"/>
      <c r="L345" s="352">
        <f>E351/D351</f>
        <v>2.1916568395253353E-4</v>
      </c>
      <c r="M345" s="352">
        <f>L345*365</f>
        <v>7.9995474642674744E-2</v>
      </c>
      <c r="N345" s="190"/>
    </row>
    <row r="346" spans="1:14" ht="25.5">
      <c r="A346" s="350"/>
      <c r="B346" s="268">
        <v>59.19</v>
      </c>
      <c r="C346" s="290" t="s">
        <v>218</v>
      </c>
      <c r="D346" s="269">
        <v>8565.8388000000105</v>
      </c>
      <c r="E346" s="269">
        <v>3.4651999999999998</v>
      </c>
      <c r="F346" s="269">
        <f>D346+E346</f>
        <v>8569.304000000011</v>
      </c>
      <c r="G346" s="270" t="s">
        <v>173</v>
      </c>
      <c r="H346" s="271">
        <v>9733.6200000000008</v>
      </c>
      <c r="I346" s="272">
        <v>8500</v>
      </c>
      <c r="J346" s="273">
        <f>E346/I346</f>
        <v>4.0767058823529408E-4</v>
      </c>
      <c r="K346" s="274">
        <f>(F346-I346)/(H346-I346)</f>
        <v>5.617937452376822E-2</v>
      </c>
      <c r="L346" s="353"/>
      <c r="M346" s="353"/>
      <c r="N346" s="190" t="s">
        <v>180</v>
      </c>
    </row>
    <row r="347" spans="1:14" ht="25.5">
      <c r="A347" s="350"/>
      <c r="B347" s="285">
        <v>117.98</v>
      </c>
      <c r="C347" s="291" t="s">
        <v>179</v>
      </c>
      <c r="D347" s="286">
        <v>10038.359999999993</v>
      </c>
      <c r="E347" s="286">
        <v>1.9179999999999999</v>
      </c>
      <c r="F347" s="286">
        <f>D347+E347</f>
        <v>10040.277999999993</v>
      </c>
      <c r="G347" s="287" t="s">
        <v>149</v>
      </c>
      <c r="H347" s="288">
        <v>10047.950000000001</v>
      </c>
      <c r="I347" s="12">
        <v>10000</v>
      </c>
      <c r="J347" s="273">
        <f t="shared" ref="J347:J350" si="91">E347/I347</f>
        <v>1.918E-4</v>
      </c>
      <c r="K347" s="275">
        <f t="shared" ref="K347:K350" si="92">(F347-I347)/(H347-I347)</f>
        <v>0.83999999999984065</v>
      </c>
      <c r="L347" s="353"/>
      <c r="M347" s="353"/>
      <c r="N347" s="191">
        <v>42951</v>
      </c>
    </row>
    <row r="348" spans="1:14" ht="25.5">
      <c r="A348" s="350"/>
      <c r="B348" s="355">
        <v>118.93</v>
      </c>
      <c r="C348" s="292" t="s">
        <v>176</v>
      </c>
      <c r="D348" s="278">
        <v>10043.070000000007</v>
      </c>
      <c r="E348" s="278">
        <v>2.1535000000000002</v>
      </c>
      <c r="F348" s="278">
        <f t="shared" ref="F348:F349" si="93">D348+E348</f>
        <v>10045.223500000007</v>
      </c>
      <c r="G348" s="279" t="s">
        <v>150</v>
      </c>
      <c r="H348" s="280">
        <v>10079.68</v>
      </c>
      <c r="I348" s="12">
        <v>10000</v>
      </c>
      <c r="J348" s="273">
        <f t="shared" si="91"/>
        <v>2.1535000000000003E-4</v>
      </c>
      <c r="K348" s="275">
        <f t="shared" si="92"/>
        <v>0.56756400602418633</v>
      </c>
      <c r="L348" s="353"/>
      <c r="M348" s="353"/>
      <c r="N348" s="192" t="s">
        <v>148</v>
      </c>
    </row>
    <row r="349" spans="1:14" ht="25.5">
      <c r="A349" s="350"/>
      <c r="B349" s="356"/>
      <c r="C349" s="292" t="s">
        <v>177</v>
      </c>
      <c r="D349" s="278">
        <v>1027.6191999999999</v>
      </c>
      <c r="E349" s="278">
        <v>0.32879999999999998</v>
      </c>
      <c r="F349" s="278">
        <f t="shared" si="93"/>
        <v>1027.9479999999999</v>
      </c>
      <c r="G349" s="279" t="s">
        <v>132</v>
      </c>
      <c r="H349" s="280">
        <v>1032.8800000000001</v>
      </c>
      <c r="I349" s="12">
        <v>1000</v>
      </c>
      <c r="J349" s="273">
        <f t="shared" si="91"/>
        <v>3.2879999999999997E-4</v>
      </c>
      <c r="K349" s="275">
        <f t="shared" si="92"/>
        <v>0.84999999999999309</v>
      </c>
      <c r="L349" s="353"/>
      <c r="M349" s="353"/>
      <c r="N349" s="192" t="s">
        <v>134</v>
      </c>
    </row>
    <row r="350" spans="1:14" ht="23.25" thickBot="1">
      <c r="A350" s="351"/>
      <c r="B350" s="281">
        <v>98.64</v>
      </c>
      <c r="C350" s="293" t="s">
        <v>175</v>
      </c>
      <c r="D350" s="282">
        <v>10124.960000000006</v>
      </c>
      <c r="E350" s="283">
        <v>3.29</v>
      </c>
      <c r="F350" s="283">
        <f>D350+E350</f>
        <v>10128.250000000007</v>
      </c>
      <c r="G350" s="284" t="s">
        <v>126</v>
      </c>
      <c r="H350" s="283">
        <v>11196.73</v>
      </c>
      <c r="I350" s="145">
        <v>10000</v>
      </c>
      <c r="J350" s="273">
        <f t="shared" si="91"/>
        <v>3.2900000000000003E-4</v>
      </c>
      <c r="K350" s="275">
        <f t="shared" si="92"/>
        <v>0.10716703015718443</v>
      </c>
      <c r="L350" s="354"/>
      <c r="M350" s="354"/>
      <c r="N350" s="193" t="s">
        <v>135</v>
      </c>
    </row>
    <row r="351" spans="1:14" ht="18.75" thickBot="1">
      <c r="A351" s="194" t="s">
        <v>54</v>
      </c>
      <c r="B351" s="173">
        <f>SUM(B345:B350)</f>
        <v>473.65</v>
      </c>
      <c r="C351" s="37" t="s">
        <v>75</v>
      </c>
      <c r="D351" s="11">
        <f>SUM(D345:D350)</f>
        <v>50899.84800000002</v>
      </c>
      <c r="E351" s="61">
        <f>SUM(E345:E350)</f>
        <v>11.1555</v>
      </c>
      <c r="F351" s="11">
        <f>SUM(F345:F350)</f>
        <v>50911.003500000013</v>
      </c>
      <c r="G351" s="121" t="s">
        <v>154</v>
      </c>
      <c r="H351" s="66">
        <f>L345*10000</f>
        <v>2.1916568395253355</v>
      </c>
      <c r="I351" s="157">
        <f>SUM(I345:I350)</f>
        <v>50600</v>
      </c>
      <c r="J351" s="68"/>
      <c r="K351" s="68"/>
      <c r="L351" s="7" t="s">
        <v>56</v>
      </c>
      <c r="M351" s="66">
        <f>M345*10000</f>
        <v>799.95474642674742</v>
      </c>
      <c r="N351" s="195"/>
    </row>
    <row r="352" spans="1:14" ht="26.25" thickTop="1">
      <c r="A352" s="346" t="s">
        <v>194</v>
      </c>
      <c r="B352" s="122" t="s">
        <v>138</v>
      </c>
      <c r="C352" s="244" t="s">
        <v>139</v>
      </c>
      <c r="D352" s="123">
        <v>1414.96</v>
      </c>
      <c r="E352" s="124">
        <v>0</v>
      </c>
      <c r="F352" s="124">
        <f>D352+E352</f>
        <v>1414.96</v>
      </c>
      <c r="G352" s="125">
        <v>42811</v>
      </c>
      <c r="H352" s="123">
        <f>F352</f>
        <v>1414.96</v>
      </c>
      <c r="I352" s="126">
        <v>1500</v>
      </c>
      <c r="J352" s="127">
        <f>(H352-I352)/I352</f>
        <v>-5.6693333333333311E-2</v>
      </c>
      <c r="K352" s="127"/>
      <c r="L352" s="128"/>
      <c r="M352" s="129"/>
      <c r="N352" s="196"/>
    </row>
    <row r="353" spans="1:14" ht="25.5">
      <c r="A353" s="347"/>
      <c r="B353" s="130" t="s">
        <v>138</v>
      </c>
      <c r="C353" s="243" t="s">
        <v>195</v>
      </c>
      <c r="D353" s="131">
        <v>1514.17</v>
      </c>
      <c r="E353" s="132">
        <v>0</v>
      </c>
      <c r="F353" s="132">
        <f>D353+E353</f>
        <v>1514.17</v>
      </c>
      <c r="G353" s="133">
        <v>42927</v>
      </c>
      <c r="H353" s="131">
        <f>F353</f>
        <v>1514.17</v>
      </c>
      <c r="I353" s="166">
        <v>1500</v>
      </c>
      <c r="J353" s="167">
        <f>(H353-I353)/I353</f>
        <v>9.446666666666716E-3</v>
      </c>
      <c r="K353" s="237" t="s">
        <v>200</v>
      </c>
      <c r="L353" s="242">
        <f>F353/1026.56</f>
        <v>1.4749941552369079</v>
      </c>
      <c r="M353" s="241" t="s">
        <v>199</v>
      </c>
      <c r="N353" s="240" t="s">
        <v>198</v>
      </c>
    </row>
    <row r="354" spans="1:14" ht="28.5">
      <c r="A354" s="348"/>
      <c r="B354" s="161">
        <v>7.12</v>
      </c>
      <c r="C354" s="277" t="s">
        <v>226</v>
      </c>
      <c r="D354" s="163">
        <v>14186.079999999994</v>
      </c>
      <c r="E354" s="162">
        <v>1.1399999999999999</v>
      </c>
      <c r="F354" s="162">
        <f>D354+E354</f>
        <v>14187.219999999994</v>
      </c>
      <c r="G354" s="164" t="s">
        <v>10</v>
      </c>
      <c r="H354" s="165">
        <f>F354</f>
        <v>14187.219999999994</v>
      </c>
      <c r="I354" s="170">
        <v>14176</v>
      </c>
      <c r="J354" s="238">
        <f t="shared" ref="J354" si="94">E354/D354</f>
        <v>8.0360466034309718E-5</v>
      </c>
      <c r="K354" s="276">
        <f>(F354-I354)/I354</f>
        <v>7.9147855530430924E-4</v>
      </c>
      <c r="L354" s="174"/>
      <c r="M354" s="175"/>
      <c r="N354" s="197"/>
    </row>
    <row r="355" spans="1:14">
      <c r="A355" s="198"/>
      <c r="B355" s="185"/>
      <c r="C355" s="185"/>
      <c r="D355" s="185"/>
      <c r="E355" s="185"/>
      <c r="F355" s="185"/>
      <c r="G355" s="185"/>
      <c r="H355" s="185"/>
      <c r="I355" s="185"/>
      <c r="J355" s="185"/>
      <c r="K355" s="185"/>
      <c r="L355" s="185"/>
      <c r="M355" s="185"/>
      <c r="N355" s="199"/>
    </row>
    <row r="356" spans="1:14" s="156" customFormat="1" ht="16.5" customHeight="1" thickBot="1">
      <c r="A356" s="200" t="s">
        <v>0</v>
      </c>
      <c r="B356" s="177" t="s">
        <v>1</v>
      </c>
      <c r="C356" s="180" t="s">
        <v>102</v>
      </c>
      <c r="D356" s="180" t="s">
        <v>2</v>
      </c>
      <c r="E356" s="180" t="s">
        <v>94</v>
      </c>
      <c r="F356" s="177" t="s">
        <v>183</v>
      </c>
      <c r="G356" s="177" t="s">
        <v>190</v>
      </c>
      <c r="H356" s="177" t="s">
        <v>188</v>
      </c>
      <c r="I356" s="179" t="s">
        <v>189</v>
      </c>
      <c r="J356" s="179" t="s">
        <v>112</v>
      </c>
      <c r="K356" s="181" t="s">
        <v>186</v>
      </c>
      <c r="L356" s="260" t="s">
        <v>220</v>
      </c>
      <c r="M356" s="178" t="s">
        <v>185</v>
      </c>
      <c r="N356" s="201" t="s">
        <v>184</v>
      </c>
    </row>
    <row r="357" spans="1:14" s="182" customFormat="1" ht="16.5" thickBot="1">
      <c r="A357" s="202" t="s">
        <v>265</v>
      </c>
      <c r="B357" s="203" t="s">
        <v>58</v>
      </c>
      <c r="C357" s="204">
        <f>F351+B351</f>
        <v>51384.653500000015</v>
      </c>
      <c r="D357" s="204">
        <f>I351</f>
        <v>50600</v>
      </c>
      <c r="E357" s="205">
        <v>39</v>
      </c>
      <c r="F357" s="206">
        <f>C357-D357</f>
        <v>784.6535000000149</v>
      </c>
      <c r="G357" s="207">
        <f>F357/D357</f>
        <v>1.5506986166008199E-2</v>
      </c>
      <c r="H357" s="206">
        <f>F357/E357</f>
        <v>20.119320512820895</v>
      </c>
      <c r="I357" s="207">
        <f>G357/E357</f>
        <v>3.9761502989764613E-4</v>
      </c>
      <c r="J357" s="208">
        <f>H357*10000/D357</f>
        <v>3.9761502989764614</v>
      </c>
      <c r="K357" s="209">
        <f>B351</f>
        <v>473.65</v>
      </c>
      <c r="L357" s="209">
        <f>F357-K357</f>
        <v>311.00350000001492</v>
      </c>
      <c r="M357" s="207">
        <f>I357*365</f>
        <v>0.14512948591264083</v>
      </c>
      <c r="N357" s="210">
        <f>H357*365</f>
        <v>7343.5519871796268</v>
      </c>
    </row>
    <row r="358" spans="1:14" ht="15.75" thickTop="1" thickBot="1"/>
    <row r="359" spans="1:14" s="156" customFormat="1" ht="15.75" thickTop="1" thickBot="1">
      <c r="A359" s="186" t="s">
        <v>0</v>
      </c>
      <c r="B359" s="187" t="s">
        <v>142</v>
      </c>
      <c r="C359" s="188" t="s">
        <v>1</v>
      </c>
      <c r="D359" s="187" t="s">
        <v>17</v>
      </c>
      <c r="E359" s="187" t="s">
        <v>11</v>
      </c>
      <c r="F359" s="187" t="s">
        <v>18</v>
      </c>
      <c r="G359" s="187" t="s">
        <v>14</v>
      </c>
      <c r="H359" s="187" t="s">
        <v>19</v>
      </c>
      <c r="I359" s="187" t="s">
        <v>2</v>
      </c>
      <c r="J359" s="187" t="s">
        <v>181</v>
      </c>
      <c r="K359" s="187" t="s">
        <v>216</v>
      </c>
      <c r="L359" s="187" t="s">
        <v>49</v>
      </c>
      <c r="M359" s="187" t="s">
        <v>30</v>
      </c>
      <c r="N359" s="189" t="s">
        <v>82</v>
      </c>
    </row>
    <row r="360" spans="1:14" ht="15" thickBot="1">
      <c r="A360" s="349" t="s">
        <v>266</v>
      </c>
      <c r="B360" s="301">
        <v>78.91</v>
      </c>
      <c r="C360" s="289" t="s">
        <v>225</v>
      </c>
      <c r="D360" s="263">
        <v>11100</v>
      </c>
      <c r="E360" s="263"/>
      <c r="F360" s="263">
        <f>D360</f>
        <v>11100</v>
      </c>
      <c r="G360" s="264"/>
      <c r="H360" s="265"/>
      <c r="I360" s="266">
        <f>D360</f>
        <v>11100</v>
      </c>
      <c r="J360" s="267"/>
      <c r="K360" s="152"/>
      <c r="L360" s="352">
        <f>E366/D366</f>
        <v>2.1911766088052059E-4</v>
      </c>
      <c r="M360" s="352">
        <f>L360*365</f>
        <v>7.9977946221390012E-2</v>
      </c>
      <c r="N360" s="190"/>
    </row>
    <row r="361" spans="1:14" ht="25.5">
      <c r="A361" s="350"/>
      <c r="B361" s="268">
        <v>59.19</v>
      </c>
      <c r="C361" s="290" t="s">
        <v>218</v>
      </c>
      <c r="D361" s="269">
        <v>8569.304000000011</v>
      </c>
      <c r="E361" s="269">
        <v>3.4651999999999998</v>
      </c>
      <c r="F361" s="269">
        <f>D361+E361</f>
        <v>8572.7692000000116</v>
      </c>
      <c r="G361" s="270" t="s">
        <v>173</v>
      </c>
      <c r="H361" s="271">
        <v>9733.6200000000008</v>
      </c>
      <c r="I361" s="272">
        <v>8500</v>
      </c>
      <c r="J361" s="273">
        <f>E361/I361</f>
        <v>4.0767058823529408E-4</v>
      </c>
      <c r="K361" s="274">
        <f>(F361-I361)/(H361-I361)</f>
        <v>5.8988343249956637E-2</v>
      </c>
      <c r="L361" s="353"/>
      <c r="M361" s="353"/>
      <c r="N361" s="190" t="s">
        <v>180</v>
      </c>
    </row>
    <row r="362" spans="1:14" ht="25.5">
      <c r="A362" s="350"/>
      <c r="B362" s="285">
        <v>117.98</v>
      </c>
      <c r="C362" s="291" t="s">
        <v>179</v>
      </c>
      <c r="D362" s="286">
        <v>10040.277999999993</v>
      </c>
      <c r="E362" s="286">
        <v>1.9179999999999999</v>
      </c>
      <c r="F362" s="286">
        <f>D362+E362</f>
        <v>10042.195999999993</v>
      </c>
      <c r="G362" s="287" t="s">
        <v>149</v>
      </c>
      <c r="H362" s="288">
        <v>10047.950000000001</v>
      </c>
      <c r="I362" s="12">
        <v>10000</v>
      </c>
      <c r="J362" s="273">
        <f t="shared" ref="J362:J365" si="95">E362/I362</f>
        <v>1.918E-4</v>
      </c>
      <c r="K362" s="275">
        <f t="shared" ref="K362:K365" si="96">(F362-I362)/(H362-I362)</f>
        <v>0.87999999999983314</v>
      </c>
      <c r="L362" s="353"/>
      <c r="M362" s="353"/>
      <c r="N362" s="191">
        <v>42951</v>
      </c>
    </row>
    <row r="363" spans="1:14" ht="25.5">
      <c r="A363" s="350"/>
      <c r="B363" s="355">
        <v>118.93</v>
      </c>
      <c r="C363" s="292" t="s">
        <v>176</v>
      </c>
      <c r="D363" s="278">
        <v>10045.223500000007</v>
      </c>
      <c r="E363" s="278">
        <v>2.1535000000000002</v>
      </c>
      <c r="F363" s="278">
        <f t="shared" ref="F363:F364" si="97">D363+E363</f>
        <v>10047.377000000008</v>
      </c>
      <c r="G363" s="279" t="s">
        <v>150</v>
      </c>
      <c r="H363" s="280">
        <v>10079.68</v>
      </c>
      <c r="I363" s="12">
        <v>10000</v>
      </c>
      <c r="J363" s="273">
        <f t="shared" si="95"/>
        <v>2.1535000000000003E-4</v>
      </c>
      <c r="K363" s="275">
        <f t="shared" si="96"/>
        <v>0.59459086345390955</v>
      </c>
      <c r="L363" s="353"/>
      <c r="M363" s="353"/>
      <c r="N363" s="192" t="s">
        <v>148</v>
      </c>
    </row>
    <row r="364" spans="1:14" ht="25.5">
      <c r="A364" s="350"/>
      <c r="B364" s="356"/>
      <c r="C364" s="292" t="s">
        <v>177</v>
      </c>
      <c r="D364" s="278">
        <v>1027.9479999999999</v>
      </c>
      <c r="E364" s="278">
        <v>0.32879999999999998</v>
      </c>
      <c r="F364" s="278">
        <f t="shared" si="97"/>
        <v>1028.2767999999999</v>
      </c>
      <c r="G364" s="279" t="s">
        <v>132</v>
      </c>
      <c r="H364" s="280">
        <v>1032.8800000000001</v>
      </c>
      <c r="I364" s="12">
        <v>1000</v>
      </c>
      <c r="J364" s="273">
        <f t="shared" si="95"/>
        <v>3.2879999999999997E-4</v>
      </c>
      <c r="K364" s="275">
        <f t="shared" si="96"/>
        <v>0.8599999999999931</v>
      </c>
      <c r="L364" s="353"/>
      <c r="M364" s="353"/>
      <c r="N364" s="192" t="s">
        <v>134</v>
      </c>
    </row>
    <row r="365" spans="1:14" ht="23.25" thickBot="1">
      <c r="A365" s="351"/>
      <c r="B365" s="281">
        <v>98.64</v>
      </c>
      <c r="C365" s="293" t="s">
        <v>175</v>
      </c>
      <c r="D365" s="282">
        <v>10128.250000000007</v>
      </c>
      <c r="E365" s="283">
        <v>3.29</v>
      </c>
      <c r="F365" s="283">
        <f>D365+E365</f>
        <v>10131.540000000008</v>
      </c>
      <c r="G365" s="284" t="s">
        <v>126</v>
      </c>
      <c r="H365" s="283">
        <v>11196.73</v>
      </c>
      <c r="I365" s="145">
        <v>10000</v>
      </c>
      <c r="J365" s="273">
        <f t="shared" si="95"/>
        <v>3.2900000000000003E-4</v>
      </c>
      <c r="K365" s="275">
        <f t="shared" si="96"/>
        <v>0.10991618827973577</v>
      </c>
      <c r="L365" s="354"/>
      <c r="M365" s="354"/>
      <c r="N365" s="193" t="s">
        <v>135</v>
      </c>
    </row>
    <row r="366" spans="1:14" ht="18.75" thickBot="1">
      <c r="A366" s="194" t="s">
        <v>72</v>
      </c>
      <c r="B366" s="173">
        <f>SUM(B360:B365)</f>
        <v>473.65</v>
      </c>
      <c r="C366" s="37" t="s">
        <v>75</v>
      </c>
      <c r="D366" s="11">
        <f>SUM(D360:D365)</f>
        <v>50911.003500000013</v>
      </c>
      <c r="E366" s="61">
        <f>SUM(E360:E365)</f>
        <v>11.1555</v>
      </c>
      <c r="F366" s="11">
        <f>SUM(F360:F365)</f>
        <v>50922.159000000021</v>
      </c>
      <c r="G366" s="121" t="s">
        <v>154</v>
      </c>
      <c r="H366" s="66">
        <f>L360*10000</f>
        <v>2.1911766088052058</v>
      </c>
      <c r="I366" s="157">
        <f>SUM(I360:I365)</f>
        <v>50600</v>
      </c>
      <c r="J366" s="68"/>
      <c r="K366" s="68"/>
      <c r="L366" s="7" t="s">
        <v>56</v>
      </c>
      <c r="M366" s="66">
        <f>M360*10000</f>
        <v>799.77946221390016</v>
      </c>
      <c r="N366" s="195"/>
    </row>
    <row r="367" spans="1:14" ht="26.25" thickTop="1">
      <c r="A367" s="346" t="s">
        <v>194</v>
      </c>
      <c r="B367" s="122" t="s">
        <v>138</v>
      </c>
      <c r="C367" s="244" t="s">
        <v>139</v>
      </c>
      <c r="D367" s="123">
        <v>1414.96</v>
      </c>
      <c r="E367" s="124">
        <v>0</v>
      </c>
      <c r="F367" s="124">
        <f>D367+E367</f>
        <v>1414.96</v>
      </c>
      <c r="G367" s="125">
        <v>42811</v>
      </c>
      <c r="H367" s="123">
        <f>F367</f>
        <v>1414.96</v>
      </c>
      <c r="I367" s="126">
        <v>1500</v>
      </c>
      <c r="J367" s="127">
        <f>(H367-I367)/I367</f>
        <v>-5.6693333333333311E-2</v>
      </c>
      <c r="K367" s="127"/>
      <c r="L367" s="128"/>
      <c r="M367" s="129"/>
      <c r="N367" s="196"/>
    </row>
    <row r="368" spans="1:14" ht="25.5">
      <c r="A368" s="347"/>
      <c r="B368" s="130" t="s">
        <v>138</v>
      </c>
      <c r="C368" s="243" t="s">
        <v>195</v>
      </c>
      <c r="D368" s="131">
        <v>1514.17</v>
      </c>
      <c r="E368" s="132">
        <v>0</v>
      </c>
      <c r="F368" s="132">
        <f>D368+E368</f>
        <v>1514.17</v>
      </c>
      <c r="G368" s="133">
        <v>42927</v>
      </c>
      <c r="H368" s="131">
        <f>F368</f>
        <v>1514.17</v>
      </c>
      <c r="I368" s="166">
        <v>1500</v>
      </c>
      <c r="J368" s="167">
        <f>(H368-I368)/I368</f>
        <v>9.446666666666716E-3</v>
      </c>
      <c r="K368" s="237" t="s">
        <v>200</v>
      </c>
      <c r="L368" s="242">
        <f>F368/1026.56</f>
        <v>1.4749941552369079</v>
      </c>
      <c r="M368" s="241" t="s">
        <v>199</v>
      </c>
      <c r="N368" s="240" t="s">
        <v>198</v>
      </c>
    </row>
    <row r="369" spans="1:14" ht="28.5">
      <c r="A369" s="348"/>
      <c r="B369" s="161">
        <v>7.12</v>
      </c>
      <c r="C369" s="277" t="s">
        <v>226</v>
      </c>
      <c r="D369" s="163">
        <v>14187.219999999994</v>
      </c>
      <c r="E369" s="162">
        <v>1.1399999999999999</v>
      </c>
      <c r="F369" s="162">
        <f>D369+E369</f>
        <v>14188.359999999993</v>
      </c>
      <c r="G369" s="164" t="s">
        <v>10</v>
      </c>
      <c r="H369" s="165">
        <f>F369</f>
        <v>14188.359999999993</v>
      </c>
      <c r="I369" s="170">
        <v>14176</v>
      </c>
      <c r="J369" s="238">
        <f t="shared" ref="J369" si="98">E369/D369</f>
        <v>8.035400874871895E-5</v>
      </c>
      <c r="K369" s="276">
        <f>(F369-I369)/I369</f>
        <v>8.7189616252774445E-4</v>
      </c>
      <c r="L369" s="174"/>
      <c r="M369" s="175"/>
      <c r="N369" s="197"/>
    </row>
    <row r="370" spans="1:14">
      <c r="A370" s="198"/>
      <c r="B370" s="185"/>
      <c r="C370" s="185"/>
      <c r="D370" s="185"/>
      <c r="E370" s="185"/>
      <c r="F370" s="185"/>
      <c r="G370" s="185"/>
      <c r="H370" s="185"/>
      <c r="I370" s="185"/>
      <c r="J370" s="185"/>
      <c r="K370" s="185"/>
      <c r="L370" s="185"/>
      <c r="M370" s="185"/>
      <c r="N370" s="199"/>
    </row>
    <row r="371" spans="1:14" s="156" customFormat="1" ht="16.5" customHeight="1" thickBot="1">
      <c r="A371" s="200" t="s">
        <v>0</v>
      </c>
      <c r="B371" s="177" t="s">
        <v>1</v>
      </c>
      <c r="C371" s="180" t="s">
        <v>102</v>
      </c>
      <c r="D371" s="180" t="s">
        <v>2</v>
      </c>
      <c r="E371" s="180" t="s">
        <v>94</v>
      </c>
      <c r="F371" s="177" t="s">
        <v>183</v>
      </c>
      <c r="G371" s="177" t="s">
        <v>190</v>
      </c>
      <c r="H371" s="177" t="s">
        <v>188</v>
      </c>
      <c r="I371" s="179" t="s">
        <v>189</v>
      </c>
      <c r="J371" s="179" t="s">
        <v>112</v>
      </c>
      <c r="K371" s="181" t="s">
        <v>186</v>
      </c>
      <c r="L371" s="260" t="s">
        <v>220</v>
      </c>
      <c r="M371" s="178" t="s">
        <v>185</v>
      </c>
      <c r="N371" s="201" t="s">
        <v>184</v>
      </c>
    </row>
    <row r="372" spans="1:14" s="182" customFormat="1" ht="16.5" thickBot="1">
      <c r="A372" s="202" t="s">
        <v>267</v>
      </c>
      <c r="B372" s="203" t="s">
        <v>58</v>
      </c>
      <c r="C372" s="204">
        <f>F366+B366</f>
        <v>51395.809000000023</v>
      </c>
      <c r="D372" s="204">
        <f>I366</f>
        <v>50600</v>
      </c>
      <c r="E372" s="205">
        <v>40</v>
      </c>
      <c r="F372" s="206">
        <f>C372-D372</f>
        <v>795.80900000002293</v>
      </c>
      <c r="G372" s="207">
        <f>F372/D372</f>
        <v>1.5727450592885828E-2</v>
      </c>
      <c r="H372" s="206">
        <f>F372/E372</f>
        <v>19.895225000000572</v>
      </c>
      <c r="I372" s="207">
        <f>G372/E372</f>
        <v>3.9318626482214567E-4</v>
      </c>
      <c r="J372" s="208">
        <f>H372*10000/D372</f>
        <v>3.9318626482214571</v>
      </c>
      <c r="K372" s="209">
        <f>B366</f>
        <v>473.65</v>
      </c>
      <c r="L372" s="209">
        <f>F372-K372</f>
        <v>322.15900000002296</v>
      </c>
      <c r="M372" s="207">
        <f>I372*365</f>
        <v>0.14351298666008316</v>
      </c>
      <c r="N372" s="210">
        <f>H372*365</f>
        <v>7261.7571250002084</v>
      </c>
    </row>
    <row r="373" spans="1:14" ht="15" thickTop="1"/>
  </sheetData>
  <mergeCells count="126">
    <mergeCell ref="A337:A339"/>
    <mergeCell ref="A307:A309"/>
    <mergeCell ref="A315:A320"/>
    <mergeCell ref="L315:L320"/>
    <mergeCell ref="M315:M320"/>
    <mergeCell ref="B318:B319"/>
    <mergeCell ref="A322:A324"/>
    <mergeCell ref="A330:A335"/>
    <mergeCell ref="L330:L335"/>
    <mergeCell ref="M330:M335"/>
    <mergeCell ref="B333:B334"/>
    <mergeCell ref="A247:A249"/>
    <mergeCell ref="A255:A260"/>
    <mergeCell ref="L255:L260"/>
    <mergeCell ref="M255:M260"/>
    <mergeCell ref="B258:B259"/>
    <mergeCell ref="A262:A264"/>
    <mergeCell ref="A300:A305"/>
    <mergeCell ref="L300:L305"/>
    <mergeCell ref="M300:M305"/>
    <mergeCell ref="B303:B304"/>
    <mergeCell ref="A285:A290"/>
    <mergeCell ref="L285:L290"/>
    <mergeCell ref="M285:M290"/>
    <mergeCell ref="B288:B289"/>
    <mergeCell ref="A292:A294"/>
    <mergeCell ref="A270:A275"/>
    <mergeCell ref="L270:L275"/>
    <mergeCell ref="M270:M275"/>
    <mergeCell ref="B273:B274"/>
    <mergeCell ref="A277:A279"/>
    <mergeCell ref="A217:A219"/>
    <mergeCell ref="A225:A230"/>
    <mergeCell ref="L225:L230"/>
    <mergeCell ref="M225:M230"/>
    <mergeCell ref="B228:B229"/>
    <mergeCell ref="A232:A234"/>
    <mergeCell ref="A240:A245"/>
    <mergeCell ref="L240:L245"/>
    <mergeCell ref="M240:M245"/>
    <mergeCell ref="B243:B244"/>
    <mergeCell ref="A165:A170"/>
    <mergeCell ref="L165:L170"/>
    <mergeCell ref="M165:M170"/>
    <mergeCell ref="B168:B169"/>
    <mergeCell ref="A172:A174"/>
    <mergeCell ref="A210:A215"/>
    <mergeCell ref="L210:L215"/>
    <mergeCell ref="M210:M215"/>
    <mergeCell ref="B213:B214"/>
    <mergeCell ref="A195:A200"/>
    <mergeCell ref="L195:L200"/>
    <mergeCell ref="M195:M200"/>
    <mergeCell ref="B198:B199"/>
    <mergeCell ref="A202:A204"/>
    <mergeCell ref="A180:A185"/>
    <mergeCell ref="L180:L185"/>
    <mergeCell ref="M180:M185"/>
    <mergeCell ref="B183:B184"/>
    <mergeCell ref="A187:A189"/>
    <mergeCell ref="B53:B54"/>
    <mergeCell ref="A83:A85"/>
    <mergeCell ref="A76:A81"/>
    <mergeCell ref="B76:B77"/>
    <mergeCell ref="L76:L81"/>
    <mergeCell ref="M76:M81"/>
    <mergeCell ref="B79:B80"/>
    <mergeCell ref="A97:A99"/>
    <mergeCell ref="A91:A95"/>
    <mergeCell ref="L91:L95"/>
    <mergeCell ref="M91:M95"/>
    <mergeCell ref="B93:B94"/>
    <mergeCell ref="B63:B64"/>
    <mergeCell ref="A60:A65"/>
    <mergeCell ref="L60:L65"/>
    <mergeCell ref="M60:M65"/>
    <mergeCell ref="B60:B61"/>
    <mergeCell ref="A50:A55"/>
    <mergeCell ref="L50:L55"/>
    <mergeCell ref="M50:M55"/>
    <mergeCell ref="A2:A9"/>
    <mergeCell ref="L2:L9"/>
    <mergeCell ref="M2:M9"/>
    <mergeCell ref="B5:B7"/>
    <mergeCell ref="A14:A21"/>
    <mergeCell ref="L14:L21"/>
    <mergeCell ref="M14:M21"/>
    <mergeCell ref="B17:B19"/>
    <mergeCell ref="A26:A33"/>
    <mergeCell ref="L26:L33"/>
    <mergeCell ref="M26:M33"/>
    <mergeCell ref="B29:B31"/>
    <mergeCell ref="A38:A45"/>
    <mergeCell ref="L38:L45"/>
    <mergeCell ref="M38:M45"/>
    <mergeCell ref="B41:B43"/>
    <mergeCell ref="A150:A155"/>
    <mergeCell ref="L150:L155"/>
    <mergeCell ref="M150:M155"/>
    <mergeCell ref="B153:B154"/>
    <mergeCell ref="A157:A159"/>
    <mergeCell ref="A105:A110"/>
    <mergeCell ref="L105:L110"/>
    <mergeCell ref="M105:M110"/>
    <mergeCell ref="B108:B109"/>
    <mergeCell ref="A112:A114"/>
    <mergeCell ref="A120:A125"/>
    <mergeCell ref="L120:L125"/>
    <mergeCell ref="M120:M125"/>
    <mergeCell ref="B123:B124"/>
    <mergeCell ref="A127:A129"/>
    <mergeCell ref="A135:A140"/>
    <mergeCell ref="L135:L140"/>
    <mergeCell ref="M135:M140"/>
    <mergeCell ref="B138:B139"/>
    <mergeCell ref="A142:A144"/>
    <mergeCell ref="A367:A369"/>
    <mergeCell ref="A345:A350"/>
    <mergeCell ref="L345:L350"/>
    <mergeCell ref="M345:M350"/>
    <mergeCell ref="B348:B349"/>
    <mergeCell ref="A352:A354"/>
    <mergeCell ref="A360:A365"/>
    <mergeCell ref="L360:L365"/>
    <mergeCell ref="M360:M365"/>
    <mergeCell ref="B363:B36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8"/>
  <sheetViews>
    <sheetView tabSelected="1" topLeftCell="A283" workbookViewId="0">
      <selection activeCell="E288" sqref="E288"/>
    </sheetView>
  </sheetViews>
  <sheetFormatPr defaultRowHeight="14.25"/>
  <cols>
    <col min="1" max="1" width="10.875" customWidth="1"/>
    <col min="2" max="2" width="9" bestFit="1" customWidth="1"/>
    <col min="3" max="3" width="12.75" customWidth="1"/>
    <col min="4" max="4" width="13.25" bestFit="1" customWidth="1"/>
    <col min="5" max="5" width="9.75" bestFit="1" customWidth="1"/>
    <col min="6" max="6" width="13.25" bestFit="1" customWidth="1"/>
    <col min="7" max="7" width="19" bestFit="1" customWidth="1"/>
    <col min="8" max="8" width="12.5" bestFit="1" customWidth="1"/>
    <col min="9" max="9" width="11.875" bestFit="1" customWidth="1"/>
    <col min="10" max="10" width="10" bestFit="1" customWidth="1"/>
    <col min="11" max="11" width="9.5" bestFit="1" customWidth="1"/>
    <col min="12" max="13" width="13.5" bestFit="1" customWidth="1"/>
    <col min="14" max="14" width="14.125" bestFit="1" customWidth="1"/>
  </cols>
  <sheetData>
    <row r="1" spans="1:14" s="156" customFormat="1" ht="15.75" thickTop="1" thickBot="1">
      <c r="A1" s="186" t="s">
        <v>0</v>
      </c>
      <c r="B1" s="187" t="s">
        <v>142</v>
      </c>
      <c r="C1" s="188" t="s">
        <v>1</v>
      </c>
      <c r="D1" s="187" t="s">
        <v>17</v>
      </c>
      <c r="E1" s="187" t="s">
        <v>11</v>
      </c>
      <c r="F1" s="187" t="s">
        <v>18</v>
      </c>
      <c r="G1" s="187" t="s">
        <v>14</v>
      </c>
      <c r="H1" s="187" t="s">
        <v>19</v>
      </c>
      <c r="I1" s="187" t="s">
        <v>2</v>
      </c>
      <c r="J1" s="187" t="s">
        <v>181</v>
      </c>
      <c r="K1" s="187" t="s">
        <v>216</v>
      </c>
      <c r="L1" s="187" t="s">
        <v>49</v>
      </c>
      <c r="M1" s="187" t="s">
        <v>30</v>
      </c>
      <c r="N1" s="189" t="s">
        <v>82</v>
      </c>
    </row>
    <row r="2" spans="1:14" ht="15" thickBot="1">
      <c r="A2" s="349" t="s">
        <v>268</v>
      </c>
      <c r="B2" s="301"/>
      <c r="C2" s="289" t="s">
        <v>225</v>
      </c>
      <c r="D2" s="263">
        <v>0</v>
      </c>
      <c r="E2" s="263">
        <v>0</v>
      </c>
      <c r="F2" s="263">
        <v>0</v>
      </c>
      <c r="G2" s="264"/>
      <c r="H2" s="265"/>
      <c r="I2" s="266">
        <f>D2</f>
        <v>0</v>
      </c>
      <c r="J2" s="267"/>
      <c r="K2" s="152"/>
      <c r="L2" s="352">
        <f>E8/D8</f>
        <v>2.801329782245105E-4</v>
      </c>
      <c r="M2" s="352">
        <f>L2*365</f>
        <v>0.10224853705194634</v>
      </c>
      <c r="N2" s="190"/>
    </row>
    <row r="3" spans="1:14" ht="25.5">
      <c r="A3" s="350"/>
      <c r="B3" s="268"/>
      <c r="C3" s="290" t="s">
        <v>218</v>
      </c>
      <c r="D3" s="269">
        <v>8572.7692000000116</v>
      </c>
      <c r="E3" s="269">
        <v>3.4651999999999998</v>
      </c>
      <c r="F3" s="269">
        <f>D3+E3</f>
        <v>8576.2344000000121</v>
      </c>
      <c r="G3" s="270" t="s">
        <v>173</v>
      </c>
      <c r="H3" s="271">
        <v>9733.6200000000008</v>
      </c>
      <c r="I3" s="272">
        <v>8500</v>
      </c>
      <c r="J3" s="273">
        <f>E3/I3</f>
        <v>4.0767058823529408E-4</v>
      </c>
      <c r="K3" s="274">
        <f>(F3-I3)/(H3-I3)</f>
        <v>6.1797311976145047E-2</v>
      </c>
      <c r="L3" s="353"/>
      <c r="M3" s="353"/>
      <c r="N3" s="190" t="s">
        <v>180</v>
      </c>
    </row>
    <row r="4" spans="1:14" ht="25.5">
      <c r="A4" s="350"/>
      <c r="B4" s="285"/>
      <c r="C4" s="291" t="s">
        <v>179</v>
      </c>
      <c r="D4" s="286">
        <v>10042.195999999993</v>
      </c>
      <c r="E4" s="286">
        <v>1.9179999999999999</v>
      </c>
      <c r="F4" s="286">
        <f>D4+E4</f>
        <v>10044.113999999992</v>
      </c>
      <c r="G4" s="287" t="s">
        <v>149</v>
      </c>
      <c r="H4" s="288">
        <v>10047.950000000001</v>
      </c>
      <c r="I4" s="12">
        <v>10000</v>
      </c>
      <c r="J4" s="273">
        <f t="shared" ref="J4:J7" si="0">E4/I4</f>
        <v>1.918E-4</v>
      </c>
      <c r="K4" s="275">
        <f t="shared" ref="K4:K7" si="1">(F4-I4)/(H4-I4)</f>
        <v>0.91999999999982551</v>
      </c>
      <c r="L4" s="353"/>
      <c r="M4" s="353"/>
      <c r="N4" s="191">
        <v>42951</v>
      </c>
    </row>
    <row r="5" spans="1:14" ht="25.5">
      <c r="A5" s="350"/>
      <c r="B5" s="355"/>
      <c r="C5" s="292" t="s">
        <v>176</v>
      </c>
      <c r="D5" s="278">
        <v>10047.377000000008</v>
      </c>
      <c r="E5" s="278">
        <v>2.1535000000000002</v>
      </c>
      <c r="F5" s="278">
        <f t="shared" ref="F5:F6" si="2">D5+E5</f>
        <v>10049.530500000008</v>
      </c>
      <c r="G5" s="279" t="s">
        <v>150</v>
      </c>
      <c r="H5" s="280">
        <v>10079.68</v>
      </c>
      <c r="I5" s="12">
        <v>10000</v>
      </c>
      <c r="J5" s="273">
        <f t="shared" si="0"/>
        <v>2.1535000000000003E-4</v>
      </c>
      <c r="K5" s="275">
        <f t="shared" si="1"/>
        <v>0.62161772088363265</v>
      </c>
      <c r="L5" s="353"/>
      <c r="M5" s="353"/>
      <c r="N5" s="192" t="s">
        <v>148</v>
      </c>
    </row>
    <row r="6" spans="1:14" ht="25.5">
      <c r="A6" s="350"/>
      <c r="B6" s="356"/>
      <c r="C6" s="292" t="s">
        <v>177</v>
      </c>
      <c r="D6" s="278">
        <v>1028.2767999999999</v>
      </c>
      <c r="E6" s="278">
        <v>0.32879999999999998</v>
      </c>
      <c r="F6" s="278">
        <f t="shared" si="2"/>
        <v>1028.6055999999999</v>
      </c>
      <c r="G6" s="279" t="s">
        <v>132</v>
      </c>
      <c r="H6" s="280">
        <v>1032.8800000000001</v>
      </c>
      <c r="I6" s="12">
        <v>1000</v>
      </c>
      <c r="J6" s="273">
        <f t="shared" si="0"/>
        <v>3.2879999999999997E-4</v>
      </c>
      <c r="K6" s="275">
        <f t="shared" si="1"/>
        <v>0.86999999999999311</v>
      </c>
      <c r="L6" s="353"/>
      <c r="M6" s="353"/>
      <c r="N6" s="192" t="s">
        <v>134</v>
      </c>
    </row>
    <row r="7" spans="1:14" ht="23.25" thickBot="1">
      <c r="A7" s="351"/>
      <c r="B7" s="281"/>
      <c r="C7" s="293" t="s">
        <v>175</v>
      </c>
      <c r="D7" s="282">
        <v>10131.540000000008</v>
      </c>
      <c r="E7" s="283">
        <v>3.29</v>
      </c>
      <c r="F7" s="283">
        <f>D7+E7</f>
        <v>10134.830000000009</v>
      </c>
      <c r="G7" s="284" t="s">
        <v>126</v>
      </c>
      <c r="H7" s="283">
        <v>11196.73</v>
      </c>
      <c r="I7" s="145">
        <v>10000</v>
      </c>
      <c r="J7" s="273">
        <f t="shared" si="0"/>
        <v>3.2900000000000003E-4</v>
      </c>
      <c r="K7" s="275">
        <f t="shared" si="1"/>
        <v>0.11266534640228712</v>
      </c>
      <c r="L7" s="354"/>
      <c r="M7" s="354"/>
      <c r="N7" s="193" t="s">
        <v>135</v>
      </c>
    </row>
    <row r="8" spans="1:14" ht="18.75" thickBot="1">
      <c r="A8" s="194" t="s">
        <v>79</v>
      </c>
      <c r="B8" s="173">
        <f>SUM(B2:B7)</f>
        <v>0</v>
      </c>
      <c r="C8" s="37" t="s">
        <v>75</v>
      </c>
      <c r="D8" s="11">
        <f>SUM(D2:D7)</f>
        <v>39822.159000000021</v>
      </c>
      <c r="E8" s="61">
        <f>SUM(E2:E7)</f>
        <v>11.1555</v>
      </c>
      <c r="F8" s="11">
        <f>SUM(F2:F7)</f>
        <v>39833.314500000022</v>
      </c>
      <c r="G8" s="121" t="s">
        <v>154</v>
      </c>
      <c r="H8" s="66">
        <f>L2*10000</f>
        <v>2.8013297822451051</v>
      </c>
      <c r="I8" s="157">
        <f>SUM(I2:I7)</f>
        <v>39500</v>
      </c>
      <c r="J8" s="68"/>
      <c r="K8" s="68"/>
      <c r="L8" s="7" t="s">
        <v>56</v>
      </c>
      <c r="M8" s="66">
        <f>M2*10000</f>
        <v>1022.4853705194633</v>
      </c>
      <c r="N8" s="195"/>
    </row>
    <row r="9" spans="1:14" ht="26.25" thickTop="1">
      <c r="A9" s="346" t="s">
        <v>194</v>
      </c>
      <c r="B9" s="122" t="s">
        <v>138</v>
      </c>
      <c r="C9" s="244" t="s">
        <v>139</v>
      </c>
      <c r="D9" s="123">
        <v>1414.96</v>
      </c>
      <c r="E9" s="124">
        <v>0</v>
      </c>
      <c r="F9" s="124">
        <f>D9+E9</f>
        <v>1414.96</v>
      </c>
      <c r="G9" s="125">
        <v>42811</v>
      </c>
      <c r="H9" s="123">
        <f>F9</f>
        <v>1414.96</v>
      </c>
      <c r="I9" s="126">
        <v>1500</v>
      </c>
      <c r="J9" s="127">
        <f>(H9-I9)/I9</f>
        <v>-5.6693333333333311E-2</v>
      </c>
      <c r="K9" s="127"/>
      <c r="L9" s="128"/>
      <c r="M9" s="129"/>
      <c r="N9" s="196"/>
    </row>
    <row r="10" spans="1:14" ht="25.5">
      <c r="A10" s="347"/>
      <c r="B10" s="130" t="s">
        <v>138</v>
      </c>
      <c r="C10" s="243" t="s">
        <v>195</v>
      </c>
      <c r="D10" s="131">
        <v>1514.17</v>
      </c>
      <c r="E10" s="132">
        <v>0</v>
      </c>
      <c r="F10" s="132">
        <f>D10+E10</f>
        <v>1514.17</v>
      </c>
      <c r="G10" s="133">
        <v>42927</v>
      </c>
      <c r="H10" s="131">
        <f>F10</f>
        <v>1514.17</v>
      </c>
      <c r="I10" s="166">
        <v>1500</v>
      </c>
      <c r="J10" s="167">
        <f>(H10-I10)/I10</f>
        <v>9.446666666666716E-3</v>
      </c>
      <c r="K10" s="237" t="s">
        <v>200</v>
      </c>
      <c r="L10" s="242">
        <f>F10/1026.56</f>
        <v>1.4749941552369079</v>
      </c>
      <c r="M10" s="241" t="s">
        <v>199</v>
      </c>
      <c r="N10" s="240" t="s">
        <v>198</v>
      </c>
    </row>
    <row r="11" spans="1:14" ht="28.5">
      <c r="A11" s="348"/>
      <c r="B11" s="161">
        <f>H11-I11</f>
        <v>0</v>
      </c>
      <c r="C11" s="277" t="s">
        <v>226</v>
      </c>
      <c r="D11" s="163">
        <v>14188.359999999993</v>
      </c>
      <c r="E11" s="162">
        <v>1.1299999999999999</v>
      </c>
      <c r="F11" s="162">
        <f>D11+E11</f>
        <v>14189.489999999993</v>
      </c>
      <c r="G11" s="164" t="s">
        <v>10</v>
      </c>
      <c r="H11" s="165">
        <f>F11</f>
        <v>14189.489999999993</v>
      </c>
      <c r="I11" s="170">
        <v>14189.489999999993</v>
      </c>
      <c r="J11" s="238">
        <f t="shared" ref="J11" si="3">E11/D11</f>
        <v>7.9642749408670232E-5</v>
      </c>
      <c r="K11" s="276">
        <f>(F11-I11)/I11</f>
        <v>0</v>
      </c>
      <c r="L11" s="174"/>
      <c r="M11" s="175"/>
      <c r="N11" s="197"/>
    </row>
    <row r="12" spans="1:14">
      <c r="A12" s="198"/>
      <c r="B12" s="185"/>
      <c r="C12" s="185"/>
      <c r="D12" s="185"/>
      <c r="E12" s="185"/>
      <c r="F12" s="185"/>
      <c r="G12" s="185"/>
      <c r="H12" s="185"/>
      <c r="I12" s="185"/>
      <c r="J12" s="185"/>
      <c r="K12" s="185"/>
      <c r="L12" s="185"/>
      <c r="M12" s="185"/>
      <c r="N12" s="199"/>
    </row>
    <row r="13" spans="1:14" s="156" customFormat="1" ht="16.5" customHeight="1" thickBot="1">
      <c r="A13" s="200" t="s">
        <v>0</v>
      </c>
      <c r="B13" s="177" t="s">
        <v>1</v>
      </c>
      <c r="C13" s="180" t="s">
        <v>102</v>
      </c>
      <c r="D13" s="180" t="s">
        <v>2</v>
      </c>
      <c r="E13" s="180" t="s">
        <v>94</v>
      </c>
      <c r="F13" s="177" t="s">
        <v>183</v>
      </c>
      <c r="G13" s="177" t="s">
        <v>190</v>
      </c>
      <c r="H13" s="177" t="s">
        <v>188</v>
      </c>
      <c r="I13" s="179" t="s">
        <v>189</v>
      </c>
      <c r="J13" s="179" t="s">
        <v>112</v>
      </c>
      <c r="K13" s="181" t="s">
        <v>186</v>
      </c>
      <c r="L13" s="260" t="s">
        <v>220</v>
      </c>
      <c r="M13" s="178" t="s">
        <v>185</v>
      </c>
      <c r="N13" s="201" t="s">
        <v>184</v>
      </c>
    </row>
    <row r="14" spans="1:14" s="182" customFormat="1" ht="16.5" thickBot="1">
      <c r="A14" s="202" t="s">
        <v>269</v>
      </c>
      <c r="B14" s="203" t="s">
        <v>58</v>
      </c>
      <c r="C14" s="204">
        <f>F8+B8</f>
        <v>39833.314500000022</v>
      </c>
      <c r="D14" s="204">
        <f>I8</f>
        <v>39500</v>
      </c>
      <c r="E14" s="205">
        <v>1</v>
      </c>
      <c r="F14" s="206">
        <f>C14-D14</f>
        <v>333.31450000002224</v>
      </c>
      <c r="G14" s="207">
        <f>F14/D14</f>
        <v>8.438341772152462E-3</v>
      </c>
      <c r="H14" s="206">
        <f>F14/E14</f>
        <v>333.31450000002224</v>
      </c>
      <c r="I14" s="207">
        <f>G14/E14</f>
        <v>8.438341772152462E-3</v>
      </c>
      <c r="J14" s="208">
        <f>H14*10000/D14</f>
        <v>84.383417721524623</v>
      </c>
      <c r="K14" s="209">
        <f>B8</f>
        <v>0</v>
      </c>
      <c r="L14" s="209">
        <f>F14-K14</f>
        <v>333.31450000002224</v>
      </c>
      <c r="M14" s="207">
        <f>I14*365</f>
        <v>3.0799947468356486</v>
      </c>
      <c r="N14" s="210">
        <f>H14*365</f>
        <v>121659.79250000812</v>
      </c>
    </row>
    <row r="15" spans="1:14" ht="15.75" thickTop="1" thickBot="1"/>
    <row r="16" spans="1:14" s="156" customFormat="1" ht="15.75" thickTop="1" thickBot="1">
      <c r="A16" s="186" t="s">
        <v>0</v>
      </c>
      <c r="B16" s="187" t="s">
        <v>142</v>
      </c>
      <c r="C16" s="188" t="s">
        <v>1</v>
      </c>
      <c r="D16" s="187" t="s">
        <v>17</v>
      </c>
      <c r="E16" s="187" t="s">
        <v>11</v>
      </c>
      <c r="F16" s="187" t="s">
        <v>18</v>
      </c>
      <c r="G16" s="187" t="s">
        <v>14</v>
      </c>
      <c r="H16" s="187" t="s">
        <v>19</v>
      </c>
      <c r="I16" s="187" t="s">
        <v>2</v>
      </c>
      <c r="J16" s="187" t="s">
        <v>181</v>
      </c>
      <c r="K16" s="187" t="s">
        <v>216</v>
      </c>
      <c r="L16" s="187" t="s">
        <v>49</v>
      </c>
      <c r="M16" s="187" t="s">
        <v>30</v>
      </c>
      <c r="N16" s="189" t="s">
        <v>82</v>
      </c>
    </row>
    <row r="17" spans="1:14" ht="15" thickBot="1">
      <c r="A17" s="349" t="s">
        <v>270</v>
      </c>
      <c r="B17" s="301"/>
      <c r="C17" s="289" t="s">
        <v>225</v>
      </c>
      <c r="D17" s="263">
        <v>0</v>
      </c>
      <c r="E17" s="263"/>
      <c r="F17" s="263">
        <v>0</v>
      </c>
      <c r="G17" s="264"/>
      <c r="H17" s="265"/>
      <c r="I17" s="266">
        <f>D17</f>
        <v>0</v>
      </c>
      <c r="J17" s="267"/>
      <c r="K17" s="152"/>
      <c r="L17" s="352">
        <f>E23/D23</f>
        <v>2.8005452571615633E-4</v>
      </c>
      <c r="M17" s="352">
        <f>L17*365</f>
        <v>0.10221990188639705</v>
      </c>
      <c r="N17" s="190"/>
    </row>
    <row r="18" spans="1:14" ht="25.5">
      <c r="A18" s="350"/>
      <c r="B18" s="268"/>
      <c r="C18" s="290" t="s">
        <v>218</v>
      </c>
      <c r="D18" s="269">
        <v>8576.2344000000121</v>
      </c>
      <c r="E18" s="269">
        <v>3.4651999999999998</v>
      </c>
      <c r="F18" s="269">
        <f>D18+E18</f>
        <v>8579.6996000000127</v>
      </c>
      <c r="G18" s="270" t="s">
        <v>173</v>
      </c>
      <c r="H18" s="271">
        <v>9733.6200000000008</v>
      </c>
      <c r="I18" s="272">
        <v>8500</v>
      </c>
      <c r="J18" s="273">
        <f>E18/I18</f>
        <v>4.0767058823529408E-4</v>
      </c>
      <c r="K18" s="274">
        <f>(F18-I18)/(H18-I18)</f>
        <v>6.4606280702333457E-2</v>
      </c>
      <c r="L18" s="353"/>
      <c r="M18" s="353"/>
      <c r="N18" s="190" t="s">
        <v>180</v>
      </c>
    </row>
    <row r="19" spans="1:14" ht="25.5">
      <c r="A19" s="350"/>
      <c r="B19" s="285"/>
      <c r="C19" s="291" t="s">
        <v>179</v>
      </c>
      <c r="D19" s="286">
        <v>10044.113999999992</v>
      </c>
      <c r="E19" s="286">
        <v>1.9179999999999999</v>
      </c>
      <c r="F19" s="286">
        <f>D19+E19</f>
        <v>10046.031999999992</v>
      </c>
      <c r="G19" s="287" t="s">
        <v>149</v>
      </c>
      <c r="H19" s="288">
        <v>10047.950000000001</v>
      </c>
      <c r="I19" s="12">
        <v>10000</v>
      </c>
      <c r="J19" s="273">
        <f t="shared" ref="J19:J22" si="4">E19/I19</f>
        <v>1.918E-4</v>
      </c>
      <c r="K19" s="275">
        <f t="shared" ref="K19:K22" si="5">(F19-I19)/(H19-I19)</f>
        <v>0.95999999999981789</v>
      </c>
      <c r="L19" s="353"/>
      <c r="M19" s="353"/>
      <c r="N19" s="191">
        <v>42951</v>
      </c>
    </row>
    <row r="20" spans="1:14" ht="25.5">
      <c r="A20" s="350"/>
      <c r="B20" s="355"/>
      <c r="C20" s="292" t="s">
        <v>176</v>
      </c>
      <c r="D20" s="278">
        <v>10049.530500000008</v>
      </c>
      <c r="E20" s="278">
        <v>2.1535000000000002</v>
      </c>
      <c r="F20" s="278">
        <f t="shared" ref="F20:F21" si="6">D20+E20</f>
        <v>10051.684000000008</v>
      </c>
      <c r="G20" s="279" t="s">
        <v>150</v>
      </c>
      <c r="H20" s="280">
        <v>10079.68</v>
      </c>
      <c r="I20" s="12">
        <v>10000</v>
      </c>
      <c r="J20" s="273">
        <f t="shared" si="4"/>
        <v>2.1535000000000003E-4</v>
      </c>
      <c r="K20" s="275">
        <f t="shared" si="5"/>
        <v>0.64864457831335587</v>
      </c>
      <c r="L20" s="353"/>
      <c r="M20" s="353"/>
      <c r="N20" s="192" t="s">
        <v>148</v>
      </c>
    </row>
    <row r="21" spans="1:14" ht="25.5">
      <c r="A21" s="350"/>
      <c r="B21" s="356"/>
      <c r="C21" s="292" t="s">
        <v>177</v>
      </c>
      <c r="D21" s="278">
        <v>1028.6055999999999</v>
      </c>
      <c r="E21" s="278">
        <v>0.32879999999999998</v>
      </c>
      <c r="F21" s="278">
        <f t="shared" si="6"/>
        <v>1028.9343999999999</v>
      </c>
      <c r="G21" s="279" t="s">
        <v>132</v>
      </c>
      <c r="H21" s="280">
        <v>1032.8800000000001</v>
      </c>
      <c r="I21" s="12">
        <v>1000</v>
      </c>
      <c r="J21" s="273">
        <f t="shared" si="4"/>
        <v>3.2879999999999997E-4</v>
      </c>
      <c r="K21" s="275">
        <f t="shared" si="5"/>
        <v>0.87999999999999312</v>
      </c>
      <c r="L21" s="353"/>
      <c r="M21" s="353"/>
      <c r="N21" s="192" t="s">
        <v>134</v>
      </c>
    </row>
    <row r="22" spans="1:14" ht="23.25" thickBot="1">
      <c r="A22" s="351"/>
      <c r="B22" s="281"/>
      <c r="C22" s="293" t="s">
        <v>175</v>
      </c>
      <c r="D22" s="282">
        <v>10134.830000000009</v>
      </c>
      <c r="E22" s="283">
        <v>3.29</v>
      </c>
      <c r="F22" s="283">
        <f>D22+E22</f>
        <v>10138.12000000001</v>
      </c>
      <c r="G22" s="284" t="s">
        <v>126</v>
      </c>
      <c r="H22" s="283">
        <v>11196.73</v>
      </c>
      <c r="I22" s="145">
        <v>10000</v>
      </c>
      <c r="J22" s="273">
        <f t="shared" si="4"/>
        <v>3.2900000000000003E-4</v>
      </c>
      <c r="K22" s="275">
        <f t="shared" si="5"/>
        <v>0.11541450452483848</v>
      </c>
      <c r="L22" s="354"/>
      <c r="M22" s="354"/>
      <c r="N22" s="193" t="s">
        <v>135</v>
      </c>
    </row>
    <row r="23" spans="1:14" ht="18.75" thickBot="1">
      <c r="A23" s="194" t="s">
        <v>81</v>
      </c>
      <c r="B23" s="173">
        <f>SUM(B17:B22)</f>
        <v>0</v>
      </c>
      <c r="C23" s="37" t="s">
        <v>75</v>
      </c>
      <c r="D23" s="11">
        <f>SUM(D17:D22)</f>
        <v>39833.314500000022</v>
      </c>
      <c r="E23" s="61">
        <f>SUM(E17:E22)</f>
        <v>11.1555</v>
      </c>
      <c r="F23" s="11">
        <f>SUM(F17:F22)</f>
        <v>39844.470000000023</v>
      </c>
      <c r="G23" s="121" t="s">
        <v>154</v>
      </c>
      <c r="H23" s="66">
        <f>L17*10000</f>
        <v>2.8005452571615632</v>
      </c>
      <c r="I23" s="157">
        <f>SUM(I17:I22)</f>
        <v>39500</v>
      </c>
      <c r="J23" s="68"/>
      <c r="K23" s="68"/>
      <c r="L23" s="7" t="s">
        <v>56</v>
      </c>
      <c r="M23" s="66">
        <f>M17*10000</f>
        <v>1022.1990188639705</v>
      </c>
      <c r="N23" s="195"/>
    </row>
    <row r="24" spans="1:14" ht="26.25" thickTop="1">
      <c r="A24" s="346" t="s">
        <v>194</v>
      </c>
      <c r="B24" s="122" t="s">
        <v>138</v>
      </c>
      <c r="C24" s="244" t="s">
        <v>139</v>
      </c>
      <c r="D24" s="123">
        <v>1414.96</v>
      </c>
      <c r="E24" s="124">
        <v>9.8299999999999272</v>
      </c>
      <c r="F24" s="124">
        <f>D24+E24</f>
        <v>1424.79</v>
      </c>
      <c r="G24" s="125">
        <v>42811</v>
      </c>
      <c r="H24" s="123">
        <f>F24</f>
        <v>1424.79</v>
      </c>
      <c r="I24" s="126">
        <v>1500</v>
      </c>
      <c r="J24" s="127">
        <f>(H24-I24)/I24</f>
        <v>-5.0140000000000025E-2</v>
      </c>
      <c r="K24" s="127"/>
      <c r="L24" s="128"/>
      <c r="M24" s="129"/>
      <c r="N24" s="196"/>
    </row>
    <row r="25" spans="1:14" ht="25.5">
      <c r="A25" s="347"/>
      <c r="B25" s="130" t="s">
        <v>138</v>
      </c>
      <c r="C25" s="243" t="s">
        <v>195</v>
      </c>
      <c r="D25" s="131">
        <v>1514.17</v>
      </c>
      <c r="E25" s="132">
        <v>11.289999999999964</v>
      </c>
      <c r="F25" s="132">
        <f>D25+E25</f>
        <v>1525.46</v>
      </c>
      <c r="G25" s="133">
        <v>42927</v>
      </c>
      <c r="H25" s="131">
        <f>F25</f>
        <v>1525.46</v>
      </c>
      <c r="I25" s="166">
        <v>1500</v>
      </c>
      <c r="J25" s="167">
        <f>(H25-I25)/I25</f>
        <v>1.6973333333333358E-2</v>
      </c>
      <c r="K25" s="237" t="s">
        <v>200</v>
      </c>
      <c r="L25" s="242">
        <f>F25/1026.56</f>
        <v>1.4859920511221947</v>
      </c>
      <c r="M25" s="241" t="s">
        <v>199</v>
      </c>
      <c r="N25" s="240" t="s">
        <v>198</v>
      </c>
    </row>
    <row r="26" spans="1:14" ht="28.5">
      <c r="A26" s="348"/>
      <c r="B26" s="161">
        <f>H26-I26</f>
        <v>-0.46000000000822183</v>
      </c>
      <c r="C26" s="277" t="s">
        <v>226</v>
      </c>
      <c r="D26" s="163">
        <v>14123.489999999993</v>
      </c>
      <c r="E26" s="162">
        <v>0.05</v>
      </c>
      <c r="F26" s="162">
        <f>D26+E26</f>
        <v>14123.539999999992</v>
      </c>
      <c r="G26" s="164" t="s">
        <v>10</v>
      </c>
      <c r="H26" s="165">
        <f>F26</f>
        <v>14123.539999999992</v>
      </c>
      <c r="I26" s="170">
        <v>14124</v>
      </c>
      <c r="J26" s="238">
        <f t="shared" ref="J26" si="7">E26/D26</f>
        <v>3.5402014657850171E-6</v>
      </c>
      <c r="K26" s="276">
        <f>(F26-I26)/I26</f>
        <v>-3.2568677429072633E-5</v>
      </c>
      <c r="L26" s="174"/>
      <c r="M26" s="175"/>
      <c r="N26" s="197"/>
    </row>
    <row r="27" spans="1:14">
      <c r="A27" s="198"/>
      <c r="B27" s="185"/>
      <c r="C27" s="185"/>
      <c r="D27" s="185"/>
      <c r="E27" s="185"/>
      <c r="F27" s="185"/>
      <c r="G27" s="185"/>
      <c r="H27" s="185"/>
      <c r="I27" s="185"/>
      <c r="J27" s="185"/>
      <c r="K27" s="185"/>
      <c r="L27" s="185"/>
      <c r="M27" s="185"/>
      <c r="N27" s="199"/>
    </row>
    <row r="28" spans="1:14" s="156" customFormat="1" ht="16.5" customHeight="1" thickBot="1">
      <c r="A28" s="200" t="s">
        <v>0</v>
      </c>
      <c r="B28" s="177" t="s">
        <v>1</v>
      </c>
      <c r="C28" s="180" t="s">
        <v>102</v>
      </c>
      <c r="D28" s="180" t="s">
        <v>2</v>
      </c>
      <c r="E28" s="180" t="s">
        <v>94</v>
      </c>
      <c r="F28" s="177" t="s">
        <v>183</v>
      </c>
      <c r="G28" s="177" t="s">
        <v>190</v>
      </c>
      <c r="H28" s="177" t="s">
        <v>188</v>
      </c>
      <c r="I28" s="179" t="s">
        <v>189</v>
      </c>
      <c r="J28" s="179" t="s">
        <v>112</v>
      </c>
      <c r="K28" s="181" t="s">
        <v>186</v>
      </c>
      <c r="L28" s="260" t="s">
        <v>220</v>
      </c>
      <c r="M28" s="178" t="s">
        <v>185</v>
      </c>
      <c r="N28" s="201" t="s">
        <v>184</v>
      </c>
    </row>
    <row r="29" spans="1:14" s="182" customFormat="1" ht="16.5" thickBot="1">
      <c r="A29" s="202" t="s">
        <v>269</v>
      </c>
      <c r="B29" s="203" t="s">
        <v>58</v>
      </c>
      <c r="C29" s="204">
        <f>F23+B23</f>
        <v>39844.470000000023</v>
      </c>
      <c r="D29" s="204">
        <f>I23</f>
        <v>39500</v>
      </c>
      <c r="E29" s="205">
        <v>2</v>
      </c>
      <c r="F29" s="206">
        <f>C29-D29</f>
        <v>344.47000000002299</v>
      </c>
      <c r="G29" s="207">
        <f>F29/D29</f>
        <v>8.7207594936714681E-3</v>
      </c>
      <c r="H29" s="206">
        <f>F29/E29</f>
        <v>172.2350000000115</v>
      </c>
      <c r="I29" s="207">
        <f>G29/E29</f>
        <v>4.360379746835734E-3</v>
      </c>
      <c r="J29" s="208">
        <f>H29*10000/D29</f>
        <v>43.603797468357342</v>
      </c>
      <c r="K29" s="209">
        <f>B23</f>
        <v>0</v>
      </c>
      <c r="L29" s="209">
        <f>F29-K29</f>
        <v>344.47000000002299</v>
      </c>
      <c r="M29" s="207">
        <f>I29*365</f>
        <v>1.5915386075950428</v>
      </c>
      <c r="N29" s="210">
        <f>H29*365</f>
        <v>62865.7750000042</v>
      </c>
    </row>
    <row r="30" spans="1:14" ht="15.75" thickTop="1" thickBot="1"/>
    <row r="31" spans="1:14" s="156" customFormat="1" ht="15.75" thickTop="1" thickBot="1">
      <c r="A31" s="186" t="s">
        <v>0</v>
      </c>
      <c r="B31" s="187" t="s">
        <v>142</v>
      </c>
      <c r="C31" s="188" t="s">
        <v>1</v>
      </c>
      <c r="D31" s="187" t="s">
        <v>17</v>
      </c>
      <c r="E31" s="187" t="s">
        <v>11</v>
      </c>
      <c r="F31" s="187" t="s">
        <v>18</v>
      </c>
      <c r="G31" s="187" t="s">
        <v>14</v>
      </c>
      <c r="H31" s="187" t="s">
        <v>19</v>
      </c>
      <c r="I31" s="187" t="s">
        <v>2</v>
      </c>
      <c r="J31" s="187" t="s">
        <v>181</v>
      </c>
      <c r="K31" s="187" t="s">
        <v>216</v>
      </c>
      <c r="L31" s="187" t="s">
        <v>49</v>
      </c>
      <c r="M31" s="187" t="s">
        <v>30</v>
      </c>
      <c r="N31" s="189" t="s">
        <v>82</v>
      </c>
    </row>
    <row r="32" spans="1:14" ht="15" thickBot="1">
      <c r="A32" s="349" t="s">
        <v>271</v>
      </c>
      <c r="B32" s="302"/>
      <c r="C32" s="289" t="s">
        <v>225</v>
      </c>
      <c r="D32" s="263">
        <v>0</v>
      </c>
      <c r="E32" s="263"/>
      <c r="F32" s="263">
        <v>0</v>
      </c>
      <c r="G32" s="264"/>
      <c r="H32" s="265"/>
      <c r="I32" s="266">
        <f>D32</f>
        <v>0</v>
      </c>
      <c r="J32" s="267"/>
      <c r="K32" s="152"/>
      <c r="L32" s="352">
        <f>E38/D38</f>
        <v>2.7997611713745954E-4</v>
      </c>
      <c r="M32" s="352">
        <f>L32*365</f>
        <v>0.10219128275517274</v>
      </c>
      <c r="N32" s="190"/>
    </row>
    <row r="33" spans="1:14" ht="25.5">
      <c r="A33" s="350"/>
      <c r="B33" s="268"/>
      <c r="C33" s="290" t="s">
        <v>218</v>
      </c>
      <c r="D33" s="269">
        <v>8579.6996000000127</v>
      </c>
      <c r="E33" s="269">
        <v>3.4651999999999998</v>
      </c>
      <c r="F33" s="269">
        <f>D33+E33</f>
        <v>8583.1648000000132</v>
      </c>
      <c r="G33" s="270" t="s">
        <v>173</v>
      </c>
      <c r="H33" s="271">
        <v>9733.6200000000008</v>
      </c>
      <c r="I33" s="272">
        <v>8500</v>
      </c>
      <c r="J33" s="273">
        <f>E33/I33</f>
        <v>4.0767058823529408E-4</v>
      </c>
      <c r="K33" s="274">
        <f>(F33-I33)/(H33-I33)</f>
        <v>6.7415249428521867E-2</v>
      </c>
      <c r="L33" s="353"/>
      <c r="M33" s="353"/>
      <c r="N33" s="190" t="s">
        <v>180</v>
      </c>
    </row>
    <row r="34" spans="1:14" ht="25.5">
      <c r="A34" s="350"/>
      <c r="B34" s="285"/>
      <c r="C34" s="291" t="s">
        <v>179</v>
      </c>
      <c r="D34" s="286">
        <v>10046.031999999992</v>
      </c>
      <c r="E34" s="286">
        <v>1.9179999999999999</v>
      </c>
      <c r="F34" s="286">
        <f>D34+E34</f>
        <v>10047.949999999992</v>
      </c>
      <c r="G34" s="287" t="s">
        <v>149</v>
      </c>
      <c r="H34" s="288">
        <v>10047.950000000001</v>
      </c>
      <c r="I34" s="12">
        <v>10000</v>
      </c>
      <c r="J34" s="273">
        <f t="shared" ref="J34:J37" si="8">E34/I34</f>
        <v>1.918E-4</v>
      </c>
      <c r="K34" s="275">
        <f t="shared" ref="K34:K37" si="9">(F34-I34)/(H34-I34)</f>
        <v>0.99999999999981037</v>
      </c>
      <c r="L34" s="353"/>
      <c r="M34" s="353"/>
      <c r="N34" s="191">
        <v>42951</v>
      </c>
    </row>
    <row r="35" spans="1:14" ht="25.5">
      <c r="A35" s="350"/>
      <c r="B35" s="355"/>
      <c r="C35" s="292" t="s">
        <v>176</v>
      </c>
      <c r="D35" s="278">
        <v>10051.684000000008</v>
      </c>
      <c r="E35" s="278">
        <v>2.1535000000000002</v>
      </c>
      <c r="F35" s="278">
        <f t="shared" ref="F35:F36" si="10">D35+E35</f>
        <v>10053.837500000009</v>
      </c>
      <c r="G35" s="279" t="s">
        <v>150</v>
      </c>
      <c r="H35" s="280">
        <v>10079.68</v>
      </c>
      <c r="I35" s="12">
        <v>10000</v>
      </c>
      <c r="J35" s="273">
        <f t="shared" si="8"/>
        <v>2.1535000000000003E-4</v>
      </c>
      <c r="K35" s="275">
        <f t="shared" si="9"/>
        <v>0.67567143574307897</v>
      </c>
      <c r="L35" s="353"/>
      <c r="M35" s="353"/>
      <c r="N35" s="192" t="s">
        <v>148</v>
      </c>
    </row>
    <row r="36" spans="1:14" ht="25.5">
      <c r="A36" s="350"/>
      <c r="B36" s="356"/>
      <c r="C36" s="292" t="s">
        <v>177</v>
      </c>
      <c r="D36" s="278">
        <v>1028.9343999999999</v>
      </c>
      <c r="E36" s="278">
        <v>0.32879999999999998</v>
      </c>
      <c r="F36" s="278">
        <f t="shared" si="10"/>
        <v>1029.2631999999999</v>
      </c>
      <c r="G36" s="279" t="s">
        <v>132</v>
      </c>
      <c r="H36" s="280">
        <v>1032.8800000000001</v>
      </c>
      <c r="I36" s="12">
        <v>1000</v>
      </c>
      <c r="J36" s="273">
        <f t="shared" si="8"/>
        <v>3.2879999999999997E-4</v>
      </c>
      <c r="K36" s="275">
        <f t="shared" si="9"/>
        <v>0.88999999999999313</v>
      </c>
      <c r="L36" s="353"/>
      <c r="M36" s="353"/>
      <c r="N36" s="192" t="s">
        <v>134</v>
      </c>
    </row>
    <row r="37" spans="1:14" ht="23.25" thickBot="1">
      <c r="A37" s="351"/>
      <c r="B37" s="281"/>
      <c r="C37" s="293" t="s">
        <v>175</v>
      </c>
      <c r="D37" s="282">
        <v>10138.12000000001</v>
      </c>
      <c r="E37" s="283">
        <v>3.29</v>
      </c>
      <c r="F37" s="283">
        <f>D37+E37</f>
        <v>10141.410000000011</v>
      </c>
      <c r="G37" s="284" t="s">
        <v>126</v>
      </c>
      <c r="H37" s="283">
        <v>11196.73</v>
      </c>
      <c r="I37" s="145">
        <v>10000</v>
      </c>
      <c r="J37" s="273">
        <f t="shared" si="8"/>
        <v>3.2900000000000003E-4</v>
      </c>
      <c r="K37" s="275">
        <f t="shared" si="9"/>
        <v>0.11816366264738982</v>
      </c>
      <c r="L37" s="354"/>
      <c r="M37" s="354"/>
      <c r="N37" s="193" t="s">
        <v>135</v>
      </c>
    </row>
    <row r="38" spans="1:14" ht="18.75" thickBot="1">
      <c r="A38" s="194" t="s">
        <v>272</v>
      </c>
      <c r="B38" s="173">
        <f>SUM(B32:B37)</f>
        <v>0</v>
      </c>
      <c r="C38" s="37" t="s">
        <v>75</v>
      </c>
      <c r="D38" s="11">
        <f>SUM(D32:D37)</f>
        <v>39844.470000000023</v>
      </c>
      <c r="E38" s="61">
        <f>SUM(E32:E37)</f>
        <v>11.1555</v>
      </c>
      <c r="F38" s="11">
        <f>SUM(F32:F37)</f>
        <v>39855.625500000024</v>
      </c>
      <c r="G38" s="121" t="s">
        <v>154</v>
      </c>
      <c r="H38" s="66">
        <f>L32*10000</f>
        <v>2.7997611713745956</v>
      </c>
      <c r="I38" s="157">
        <f>SUM(I32:I37)</f>
        <v>39500</v>
      </c>
      <c r="J38" s="68"/>
      <c r="K38" s="68"/>
      <c r="L38" s="7" t="s">
        <v>56</v>
      </c>
      <c r="M38" s="66">
        <f>M32*10000</f>
        <v>1021.9128275517273</v>
      </c>
      <c r="N38" s="195"/>
    </row>
    <row r="39" spans="1:14" ht="26.25" thickTop="1">
      <c r="A39" s="346" t="s">
        <v>194</v>
      </c>
      <c r="B39" s="122" t="s">
        <v>138</v>
      </c>
      <c r="C39" s="244" t="s">
        <v>139</v>
      </c>
      <c r="D39" s="123">
        <v>1424.79</v>
      </c>
      <c r="E39" s="124">
        <v>0</v>
      </c>
      <c r="F39" s="124">
        <f>D39+E39</f>
        <v>1424.79</v>
      </c>
      <c r="G39" s="125">
        <v>42811</v>
      </c>
      <c r="H39" s="123">
        <f>F39</f>
        <v>1424.79</v>
      </c>
      <c r="I39" s="126">
        <v>1500</v>
      </c>
      <c r="J39" s="127">
        <f>(H39-I39)/I39</f>
        <v>-5.0140000000000025E-2</v>
      </c>
      <c r="K39" s="127"/>
      <c r="L39" s="128"/>
      <c r="M39" s="129"/>
      <c r="N39" s="196"/>
    </row>
    <row r="40" spans="1:14" ht="25.5">
      <c r="A40" s="347"/>
      <c r="B40" s="130" t="s">
        <v>138</v>
      </c>
      <c r="C40" s="243" t="s">
        <v>195</v>
      </c>
      <c r="D40" s="131">
        <v>1525.46</v>
      </c>
      <c r="E40" s="132">
        <v>0</v>
      </c>
      <c r="F40" s="132">
        <f>D40+E40</f>
        <v>1525.46</v>
      </c>
      <c r="G40" s="133">
        <v>42927</v>
      </c>
      <c r="H40" s="131">
        <f>F40</f>
        <v>1525.46</v>
      </c>
      <c r="I40" s="166">
        <v>1500</v>
      </c>
      <c r="J40" s="167">
        <f>(H40-I40)/I40</f>
        <v>1.6973333333333358E-2</v>
      </c>
      <c r="K40" s="237" t="s">
        <v>200</v>
      </c>
      <c r="L40" s="242">
        <f>F40/1026.56</f>
        <v>1.4859920511221947</v>
      </c>
      <c r="M40" s="241" t="s">
        <v>199</v>
      </c>
      <c r="N40" s="240" t="s">
        <v>198</v>
      </c>
    </row>
    <row r="41" spans="1:14" ht="28.5">
      <c r="A41" s="348"/>
      <c r="B41" s="161">
        <f>H41-I41</f>
        <v>5.9999999992214725E-2</v>
      </c>
      <c r="C41" s="277" t="s">
        <v>226</v>
      </c>
      <c r="D41" s="163">
        <v>14123.539999999992</v>
      </c>
      <c r="E41" s="162">
        <v>1.52</v>
      </c>
      <c r="F41" s="162">
        <f>D41+E41</f>
        <v>14125.059999999992</v>
      </c>
      <c r="G41" s="164" t="s">
        <v>10</v>
      </c>
      <c r="H41" s="165">
        <f>F41</f>
        <v>14125.059999999992</v>
      </c>
      <c r="I41" s="170">
        <v>14125</v>
      </c>
      <c r="J41" s="238">
        <f t="shared" ref="J41" si="11">E41/D41</f>
        <v>1.0762174355721022E-4</v>
      </c>
      <c r="K41" s="276">
        <f>(F41-I41)/I41</f>
        <v>4.2477876100682988E-6</v>
      </c>
      <c r="L41" s="174"/>
      <c r="M41" s="175"/>
      <c r="N41" s="197"/>
    </row>
    <row r="42" spans="1:14">
      <c r="A42" s="198"/>
      <c r="B42" s="185"/>
      <c r="C42" s="185"/>
      <c r="D42" s="185"/>
      <c r="E42" s="185"/>
      <c r="F42" s="185"/>
      <c r="G42" s="185"/>
      <c r="H42" s="185"/>
      <c r="I42" s="185"/>
      <c r="J42" s="185"/>
      <c r="K42" s="185"/>
      <c r="L42" s="185"/>
      <c r="M42" s="185"/>
      <c r="N42" s="199"/>
    </row>
    <row r="43" spans="1:14" s="156" customFormat="1" ht="16.5" customHeight="1" thickBot="1">
      <c r="A43" s="200" t="s">
        <v>0</v>
      </c>
      <c r="B43" s="177" t="s">
        <v>1</v>
      </c>
      <c r="C43" s="180" t="s">
        <v>102</v>
      </c>
      <c r="D43" s="180" t="s">
        <v>2</v>
      </c>
      <c r="E43" s="180" t="s">
        <v>94</v>
      </c>
      <c r="F43" s="177" t="s">
        <v>183</v>
      </c>
      <c r="G43" s="177" t="s">
        <v>190</v>
      </c>
      <c r="H43" s="177" t="s">
        <v>188</v>
      </c>
      <c r="I43" s="179" t="s">
        <v>189</v>
      </c>
      <c r="J43" s="179" t="s">
        <v>112</v>
      </c>
      <c r="K43" s="181" t="s">
        <v>186</v>
      </c>
      <c r="L43" s="260" t="s">
        <v>220</v>
      </c>
      <c r="M43" s="178" t="s">
        <v>185</v>
      </c>
      <c r="N43" s="201" t="s">
        <v>184</v>
      </c>
    </row>
    <row r="44" spans="1:14" s="182" customFormat="1" ht="16.5" thickBot="1">
      <c r="A44" s="202" t="s">
        <v>269</v>
      </c>
      <c r="B44" s="203" t="s">
        <v>58</v>
      </c>
      <c r="C44" s="204">
        <f>F38+B38</f>
        <v>39855.625500000024</v>
      </c>
      <c r="D44" s="204">
        <f>I38</f>
        <v>39500</v>
      </c>
      <c r="E44" s="205">
        <v>3</v>
      </c>
      <c r="F44" s="206">
        <f>C44-D44</f>
        <v>355.62550000002375</v>
      </c>
      <c r="G44" s="207">
        <f>F44/D44</f>
        <v>9.0031772151904742E-3</v>
      </c>
      <c r="H44" s="206">
        <f>F44/E44</f>
        <v>118.54183333334124</v>
      </c>
      <c r="I44" s="207">
        <f>G44/E44</f>
        <v>3.0010590717301582E-3</v>
      </c>
      <c r="J44" s="208">
        <f>H44*10000/D44</f>
        <v>30.010590717301579</v>
      </c>
      <c r="K44" s="209">
        <f>B38</f>
        <v>0</v>
      </c>
      <c r="L44" s="209">
        <f>F44-K44</f>
        <v>355.62550000002375</v>
      </c>
      <c r="M44" s="207">
        <f>I44*365</f>
        <v>1.0953865611815077</v>
      </c>
      <c r="N44" s="210">
        <f>H44*365</f>
        <v>43267.769166669554</v>
      </c>
    </row>
    <row r="45" spans="1:14" ht="15.75" thickTop="1" thickBot="1"/>
    <row r="46" spans="1:14" s="156" customFormat="1" ht="15.75" thickTop="1" thickBot="1">
      <c r="A46" s="186" t="s">
        <v>0</v>
      </c>
      <c r="B46" s="187" t="s">
        <v>142</v>
      </c>
      <c r="C46" s="188" t="s">
        <v>1</v>
      </c>
      <c r="D46" s="187" t="s">
        <v>17</v>
      </c>
      <c r="E46" s="187" t="s">
        <v>11</v>
      </c>
      <c r="F46" s="187" t="s">
        <v>18</v>
      </c>
      <c r="G46" s="187" t="s">
        <v>14</v>
      </c>
      <c r="H46" s="187" t="s">
        <v>19</v>
      </c>
      <c r="I46" s="187" t="s">
        <v>2</v>
      </c>
      <c r="J46" s="187" t="s">
        <v>181</v>
      </c>
      <c r="K46" s="187" t="s">
        <v>216</v>
      </c>
      <c r="L46" s="187" t="s">
        <v>49</v>
      </c>
      <c r="M46" s="187" t="s">
        <v>30</v>
      </c>
      <c r="N46" s="189" t="s">
        <v>82</v>
      </c>
    </row>
    <row r="47" spans="1:14" ht="15" thickBot="1">
      <c r="A47" s="349" t="s">
        <v>273</v>
      </c>
      <c r="B47" s="302">
        <v>47.95</v>
      </c>
      <c r="C47" s="289" t="s">
        <v>225</v>
      </c>
      <c r="D47" s="263">
        <v>10000</v>
      </c>
      <c r="E47" s="263"/>
      <c r="F47" s="263">
        <f>D47</f>
        <v>10000</v>
      </c>
      <c r="G47" s="264"/>
      <c r="H47" s="265"/>
      <c r="I47" s="266">
        <f>D47</f>
        <v>10000</v>
      </c>
      <c r="J47" s="267"/>
      <c r="K47" s="152"/>
      <c r="L47" s="352">
        <f>E52/D52</f>
        <v>2.3205323807465203E-4</v>
      </c>
      <c r="M47" s="352">
        <f>L47*365</f>
        <v>8.469943189724799E-2</v>
      </c>
      <c r="N47" s="190"/>
    </row>
    <row r="48" spans="1:14" ht="25.5">
      <c r="A48" s="350"/>
      <c r="B48" s="268"/>
      <c r="C48" s="290" t="s">
        <v>218</v>
      </c>
      <c r="D48" s="269">
        <v>8583.1648000000132</v>
      </c>
      <c r="E48" s="269">
        <v>3.4651999999999998</v>
      </c>
      <c r="F48" s="269">
        <f>D48+E48</f>
        <v>8586.6300000000138</v>
      </c>
      <c r="G48" s="270" t="s">
        <v>173</v>
      </c>
      <c r="H48" s="271">
        <v>9733.6200000000008</v>
      </c>
      <c r="I48" s="272">
        <v>8500</v>
      </c>
      <c r="J48" s="273">
        <f>E48/I48</f>
        <v>4.0767058823529408E-4</v>
      </c>
      <c r="K48" s="274">
        <f>(F48-I48)/(H48-I48)</f>
        <v>7.0224218154710277E-2</v>
      </c>
      <c r="L48" s="353"/>
      <c r="M48" s="353"/>
      <c r="N48" s="190" t="s">
        <v>180</v>
      </c>
    </row>
    <row r="49" spans="1:14" ht="25.5">
      <c r="A49" s="350"/>
      <c r="B49" s="355"/>
      <c r="C49" s="292" t="s">
        <v>176</v>
      </c>
      <c r="D49" s="278">
        <v>10053.837500000009</v>
      </c>
      <c r="E49" s="278">
        <v>2.1535000000000002</v>
      </c>
      <c r="F49" s="278">
        <f t="shared" ref="F49:F50" si="12">D49+E49</f>
        <v>10055.991000000009</v>
      </c>
      <c r="G49" s="279" t="s">
        <v>150</v>
      </c>
      <c r="H49" s="280">
        <v>10079.68</v>
      </c>
      <c r="I49" s="12">
        <v>10000</v>
      </c>
      <c r="J49" s="273">
        <f t="shared" ref="J49:J51" si="13">E49/I49</f>
        <v>2.1535000000000003E-4</v>
      </c>
      <c r="K49" s="275">
        <f t="shared" ref="K49:K51" si="14">(F49-I49)/(H49-I49)</f>
        <v>0.70269829317280219</v>
      </c>
      <c r="L49" s="353"/>
      <c r="M49" s="353"/>
      <c r="N49" s="192" t="s">
        <v>148</v>
      </c>
    </row>
    <row r="50" spans="1:14" ht="25.5">
      <c r="A50" s="350"/>
      <c r="B50" s="356"/>
      <c r="C50" s="292" t="s">
        <v>177</v>
      </c>
      <c r="D50" s="278">
        <v>1029.2631999999999</v>
      </c>
      <c r="E50" s="278">
        <v>0.32879999999999998</v>
      </c>
      <c r="F50" s="278">
        <f t="shared" si="12"/>
        <v>1029.5919999999999</v>
      </c>
      <c r="G50" s="279" t="s">
        <v>132</v>
      </c>
      <c r="H50" s="280">
        <v>1032.8800000000001</v>
      </c>
      <c r="I50" s="12">
        <v>1000</v>
      </c>
      <c r="J50" s="273">
        <f t="shared" si="13"/>
        <v>3.2879999999999997E-4</v>
      </c>
      <c r="K50" s="275">
        <f t="shared" si="14"/>
        <v>0.89999999999999314</v>
      </c>
      <c r="L50" s="353"/>
      <c r="M50" s="353"/>
      <c r="N50" s="192" t="s">
        <v>134</v>
      </c>
    </row>
    <row r="51" spans="1:14" ht="23.25" thickBot="1">
      <c r="A51" s="351"/>
      <c r="B51" s="281"/>
      <c r="C51" s="293" t="s">
        <v>175</v>
      </c>
      <c r="D51" s="282">
        <v>10141.410000000011</v>
      </c>
      <c r="E51" s="283">
        <v>3.29</v>
      </c>
      <c r="F51" s="283">
        <f>D51+E51</f>
        <v>10144.700000000012</v>
      </c>
      <c r="G51" s="284" t="s">
        <v>126</v>
      </c>
      <c r="H51" s="283">
        <v>11196.73</v>
      </c>
      <c r="I51" s="145">
        <v>10000</v>
      </c>
      <c r="J51" s="273">
        <f t="shared" si="13"/>
        <v>3.2900000000000003E-4</v>
      </c>
      <c r="K51" s="275">
        <f t="shared" si="14"/>
        <v>0.12091282076994117</v>
      </c>
      <c r="L51" s="354"/>
      <c r="M51" s="354"/>
      <c r="N51" s="193" t="s">
        <v>135</v>
      </c>
    </row>
    <row r="52" spans="1:14" ht="18.75" thickBot="1">
      <c r="A52" s="194" t="s">
        <v>39</v>
      </c>
      <c r="B52" s="173">
        <f>SUM(B47:B51)</f>
        <v>47.95</v>
      </c>
      <c r="C52" s="37" t="s">
        <v>75</v>
      </c>
      <c r="D52" s="11">
        <f>SUM(D47:D51)</f>
        <v>39807.675500000034</v>
      </c>
      <c r="E52" s="61">
        <f>SUM(E47:E51)</f>
        <v>9.2375000000000007</v>
      </c>
      <c r="F52" s="11">
        <f>SUM(F47:F51)</f>
        <v>39816.91300000003</v>
      </c>
      <c r="G52" s="121" t="s">
        <v>154</v>
      </c>
      <c r="H52" s="66">
        <f>L47*10000</f>
        <v>2.3205323807465201</v>
      </c>
      <c r="I52" s="157">
        <f>SUM(I47:I51)</f>
        <v>39500</v>
      </c>
      <c r="J52" s="68"/>
      <c r="K52" s="68"/>
      <c r="L52" s="7" t="s">
        <v>56</v>
      </c>
      <c r="M52" s="66">
        <f>M47*10000</f>
        <v>846.99431897247985</v>
      </c>
      <c r="N52" s="195"/>
    </row>
    <row r="53" spans="1:14" ht="26.25" thickTop="1">
      <c r="A53" s="346" t="s">
        <v>194</v>
      </c>
      <c r="B53" s="122" t="s">
        <v>138</v>
      </c>
      <c r="C53" s="244" t="s">
        <v>139</v>
      </c>
      <c r="D53" s="123">
        <v>1424.79</v>
      </c>
      <c r="E53" s="124">
        <v>-10.559999999999945</v>
      </c>
      <c r="F53" s="124">
        <f>D53+E53</f>
        <v>1414.23</v>
      </c>
      <c r="G53" s="125">
        <v>42811</v>
      </c>
      <c r="H53" s="123">
        <f>F53</f>
        <v>1414.23</v>
      </c>
      <c r="I53" s="126">
        <v>1500</v>
      </c>
      <c r="J53" s="127">
        <f>(H53-I53)/I53</f>
        <v>-5.7179999999999988E-2</v>
      </c>
      <c r="K53" s="127"/>
      <c r="L53" s="128"/>
      <c r="M53" s="129"/>
      <c r="N53" s="196"/>
    </row>
    <row r="54" spans="1:14" ht="25.5">
      <c r="A54" s="347"/>
      <c r="B54" s="130" t="s">
        <v>138</v>
      </c>
      <c r="C54" s="243" t="s">
        <v>195</v>
      </c>
      <c r="D54" s="131">
        <v>1525.46</v>
      </c>
      <c r="E54" s="132">
        <v>-20.53</v>
      </c>
      <c r="F54" s="132">
        <f>D54+E54</f>
        <v>1504.93</v>
      </c>
      <c r="G54" s="133">
        <v>42927</v>
      </c>
      <c r="H54" s="131">
        <f>F54</f>
        <v>1504.93</v>
      </c>
      <c r="I54" s="166">
        <v>1500</v>
      </c>
      <c r="J54" s="167">
        <f>(H54-I54)/I54</f>
        <v>3.286666666666709E-3</v>
      </c>
      <c r="K54" s="237" t="s">
        <v>200</v>
      </c>
      <c r="L54" s="242">
        <f>F54/1026.56</f>
        <v>1.4659932200748131</v>
      </c>
      <c r="M54" s="241" t="s">
        <v>199</v>
      </c>
      <c r="N54" s="240" t="s">
        <v>198</v>
      </c>
    </row>
    <row r="55" spans="1:14" ht="28.5">
      <c r="A55" s="348"/>
      <c r="B55" s="161">
        <f>H55-I55</f>
        <v>2.5799999999908323</v>
      </c>
      <c r="C55" s="277" t="s">
        <v>226</v>
      </c>
      <c r="D55" s="163">
        <v>24173.05999999999</v>
      </c>
      <c r="E55" s="162">
        <v>1.52</v>
      </c>
      <c r="F55" s="162">
        <f>D55+E55</f>
        <v>24174.579999999991</v>
      </c>
      <c r="G55" s="164" t="s">
        <v>10</v>
      </c>
      <c r="H55" s="165">
        <f>F55</f>
        <v>24174.579999999991</v>
      </c>
      <c r="I55" s="170">
        <v>24172</v>
      </c>
      <c r="J55" s="238">
        <f t="shared" ref="J55" si="15">E55/D55</f>
        <v>6.2879916733752392E-5</v>
      </c>
      <c r="K55" s="276">
        <f>(F55-I55)/I55</f>
        <v>1.0673506536450572E-4</v>
      </c>
      <c r="L55" s="174"/>
      <c r="M55" s="175"/>
      <c r="N55" s="197"/>
    </row>
    <row r="56" spans="1:14">
      <c r="A56" s="198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99"/>
    </row>
    <row r="57" spans="1:14" s="156" customFormat="1" ht="16.5" customHeight="1" thickBot="1">
      <c r="A57" s="200" t="s">
        <v>0</v>
      </c>
      <c r="B57" s="177" t="s">
        <v>1</v>
      </c>
      <c r="C57" s="180" t="s">
        <v>102</v>
      </c>
      <c r="D57" s="180" t="s">
        <v>2</v>
      </c>
      <c r="E57" s="180" t="s">
        <v>94</v>
      </c>
      <c r="F57" s="177" t="s">
        <v>183</v>
      </c>
      <c r="G57" s="177" t="s">
        <v>190</v>
      </c>
      <c r="H57" s="177" t="s">
        <v>188</v>
      </c>
      <c r="I57" s="179" t="s">
        <v>189</v>
      </c>
      <c r="J57" s="179" t="s">
        <v>112</v>
      </c>
      <c r="K57" s="181" t="s">
        <v>186</v>
      </c>
      <c r="L57" s="260" t="s">
        <v>220</v>
      </c>
      <c r="M57" s="178" t="s">
        <v>185</v>
      </c>
      <c r="N57" s="201" t="s">
        <v>184</v>
      </c>
    </row>
    <row r="58" spans="1:14" s="182" customFormat="1" ht="16.5" thickBot="1">
      <c r="A58" s="202" t="s">
        <v>269</v>
      </c>
      <c r="B58" s="203" t="s">
        <v>58</v>
      </c>
      <c r="C58" s="204">
        <f>F52+B52</f>
        <v>39864.863000000027</v>
      </c>
      <c r="D58" s="204">
        <f>I52</f>
        <v>39500</v>
      </c>
      <c r="E58" s="205">
        <v>4</v>
      </c>
      <c r="F58" s="206">
        <f>C58-D58</f>
        <v>364.86300000002666</v>
      </c>
      <c r="G58" s="207">
        <f>F58/D58</f>
        <v>9.2370379746842188E-3</v>
      </c>
      <c r="H58" s="206">
        <f>F58/E58</f>
        <v>91.215750000006665</v>
      </c>
      <c r="I58" s="207">
        <f>G58/E58</f>
        <v>2.3092594936710547E-3</v>
      </c>
      <c r="J58" s="208">
        <f>H58*10000/D58</f>
        <v>23.092594936710547</v>
      </c>
      <c r="K58" s="209">
        <f>B52</f>
        <v>47.95</v>
      </c>
      <c r="L58" s="209">
        <f>F58-K58</f>
        <v>316.91300000002667</v>
      </c>
      <c r="M58" s="207">
        <f>I58*365</f>
        <v>0.84287971518993499</v>
      </c>
      <c r="N58" s="210">
        <f>H58*365</f>
        <v>33293.748750002429</v>
      </c>
    </row>
    <row r="59" spans="1:14" ht="15.75" thickTop="1" thickBot="1"/>
    <row r="60" spans="1:14" s="156" customFormat="1" ht="15.75" thickTop="1" thickBot="1">
      <c r="A60" s="186" t="s">
        <v>0</v>
      </c>
      <c r="B60" s="187" t="s">
        <v>142</v>
      </c>
      <c r="C60" s="188" t="s">
        <v>1</v>
      </c>
      <c r="D60" s="187" t="s">
        <v>17</v>
      </c>
      <c r="E60" s="187" t="s">
        <v>11</v>
      </c>
      <c r="F60" s="187" t="s">
        <v>18</v>
      </c>
      <c r="G60" s="187" t="s">
        <v>14</v>
      </c>
      <c r="H60" s="187" t="s">
        <v>19</v>
      </c>
      <c r="I60" s="187" t="s">
        <v>2</v>
      </c>
      <c r="J60" s="187" t="s">
        <v>181</v>
      </c>
      <c r="K60" s="187" t="s">
        <v>216</v>
      </c>
      <c r="L60" s="187" t="s">
        <v>49</v>
      </c>
      <c r="M60" s="187" t="s">
        <v>30</v>
      </c>
      <c r="N60" s="189" t="s">
        <v>82</v>
      </c>
    </row>
    <row r="61" spans="1:14" ht="15" thickBot="1">
      <c r="A61" s="349" t="s">
        <v>289</v>
      </c>
      <c r="B61" s="303">
        <v>47.95</v>
      </c>
      <c r="C61" s="289" t="s">
        <v>225</v>
      </c>
      <c r="D61" s="263">
        <v>10000</v>
      </c>
      <c r="E61" s="263"/>
      <c r="F61" s="263">
        <f>D61</f>
        <v>10000</v>
      </c>
      <c r="G61" s="264"/>
      <c r="H61" s="265"/>
      <c r="I61" s="266">
        <f>D61</f>
        <v>10000</v>
      </c>
      <c r="J61" s="267"/>
      <c r="K61" s="152"/>
      <c r="L61" s="352">
        <f>E66/D66</f>
        <v>2.3199940186221854E-4</v>
      </c>
      <c r="M61" s="352">
        <f>L61*365</f>
        <v>8.467978167970977E-2</v>
      </c>
      <c r="N61" s="190"/>
    </row>
    <row r="62" spans="1:14" ht="25.5">
      <c r="A62" s="350"/>
      <c r="B62" s="268"/>
      <c r="C62" s="290" t="s">
        <v>218</v>
      </c>
      <c r="D62" s="269">
        <v>8586.6300000000138</v>
      </c>
      <c r="E62" s="269">
        <v>3.4651999999999998</v>
      </c>
      <c r="F62" s="269">
        <f>D62+E62</f>
        <v>8590.0952000000143</v>
      </c>
      <c r="G62" s="270" t="s">
        <v>173</v>
      </c>
      <c r="H62" s="271">
        <v>9733.6200000000008</v>
      </c>
      <c r="I62" s="272">
        <v>8500</v>
      </c>
      <c r="J62" s="273">
        <f>E62/I62</f>
        <v>4.0767058823529408E-4</v>
      </c>
      <c r="K62" s="274">
        <f>(F62-I62)/(H62-I62)</f>
        <v>7.3033186880898687E-2</v>
      </c>
      <c r="L62" s="353"/>
      <c r="M62" s="353"/>
      <c r="N62" s="190" t="s">
        <v>180</v>
      </c>
    </row>
    <row r="63" spans="1:14" ht="25.5">
      <c r="A63" s="350"/>
      <c r="B63" s="355"/>
      <c r="C63" s="292" t="s">
        <v>176</v>
      </c>
      <c r="D63" s="278">
        <v>10055.991000000009</v>
      </c>
      <c r="E63" s="278">
        <v>2.1535000000000002</v>
      </c>
      <c r="F63" s="278">
        <f t="shared" ref="F63:F64" si="16">D63+E63</f>
        <v>10058.144500000009</v>
      </c>
      <c r="G63" s="279" t="s">
        <v>150</v>
      </c>
      <c r="H63" s="280">
        <v>10079.68</v>
      </c>
      <c r="I63" s="12">
        <v>10000</v>
      </c>
      <c r="J63" s="273">
        <f t="shared" ref="J63:J65" si="17">E63/I63</f>
        <v>2.1535000000000003E-4</v>
      </c>
      <c r="K63" s="275">
        <f t="shared" ref="K63:K65" si="18">(F63-I63)/(H63-I63)</f>
        <v>0.7297251506025253</v>
      </c>
      <c r="L63" s="353"/>
      <c r="M63" s="353"/>
      <c r="N63" s="192" t="s">
        <v>148</v>
      </c>
    </row>
    <row r="64" spans="1:14" ht="25.5">
      <c r="A64" s="350"/>
      <c r="B64" s="356"/>
      <c r="C64" s="292" t="s">
        <v>177</v>
      </c>
      <c r="D64" s="278">
        <v>1029.5919999999999</v>
      </c>
      <c r="E64" s="278">
        <v>0.32879999999999998</v>
      </c>
      <c r="F64" s="278">
        <f t="shared" si="16"/>
        <v>1029.9207999999999</v>
      </c>
      <c r="G64" s="279" t="s">
        <v>132</v>
      </c>
      <c r="H64" s="280">
        <v>1032.8800000000001</v>
      </c>
      <c r="I64" s="12">
        <v>1000</v>
      </c>
      <c r="J64" s="273">
        <f t="shared" si="17"/>
        <v>3.2879999999999997E-4</v>
      </c>
      <c r="K64" s="275">
        <f t="shared" si="18"/>
        <v>0.90999999999999304</v>
      </c>
      <c r="L64" s="353"/>
      <c r="M64" s="353"/>
      <c r="N64" s="192" t="s">
        <v>134</v>
      </c>
    </row>
    <row r="65" spans="1:14" ht="23.25" thickBot="1">
      <c r="A65" s="351"/>
      <c r="B65" s="281"/>
      <c r="C65" s="293" t="s">
        <v>175</v>
      </c>
      <c r="D65" s="282">
        <v>10144.700000000012</v>
      </c>
      <c r="E65" s="283">
        <v>3.29</v>
      </c>
      <c r="F65" s="283">
        <f>D65+E65</f>
        <v>10147.990000000013</v>
      </c>
      <c r="G65" s="284" t="s">
        <v>126</v>
      </c>
      <c r="H65" s="283">
        <v>11196.73</v>
      </c>
      <c r="I65" s="145">
        <v>10000</v>
      </c>
      <c r="J65" s="273">
        <f t="shared" si="17"/>
        <v>3.2900000000000003E-4</v>
      </c>
      <c r="K65" s="275">
        <f t="shared" si="18"/>
        <v>0.12366197889249252</v>
      </c>
      <c r="L65" s="354"/>
      <c r="M65" s="354"/>
      <c r="N65" s="193" t="s">
        <v>135</v>
      </c>
    </row>
    <row r="66" spans="1:14" ht="18.75" thickBot="1">
      <c r="A66" s="194" t="s">
        <v>40</v>
      </c>
      <c r="B66" s="173">
        <f>SUM(B61:B65)</f>
        <v>47.95</v>
      </c>
      <c r="C66" s="37" t="s">
        <v>75</v>
      </c>
      <c r="D66" s="11">
        <f>SUM(D61:D65)</f>
        <v>39816.91300000003</v>
      </c>
      <c r="E66" s="61">
        <f>SUM(E61:E65)</f>
        <v>9.2375000000000007</v>
      </c>
      <c r="F66" s="11">
        <f>SUM(F61:F65)</f>
        <v>39826.150500000032</v>
      </c>
      <c r="G66" s="121" t="s">
        <v>154</v>
      </c>
      <c r="H66" s="66">
        <f>L61*10000</f>
        <v>2.3199940186221855</v>
      </c>
      <c r="I66" s="157">
        <f>SUM(I61:I65)</f>
        <v>39500</v>
      </c>
      <c r="J66" s="68"/>
      <c r="K66" s="68"/>
      <c r="L66" s="7" t="s">
        <v>56</v>
      </c>
      <c r="M66" s="66">
        <f>M61*10000</f>
        <v>846.79781679709765</v>
      </c>
      <c r="N66" s="195"/>
    </row>
    <row r="67" spans="1:14" ht="26.25" thickTop="1">
      <c r="A67" s="346" t="s">
        <v>194</v>
      </c>
      <c r="B67" s="122" t="s">
        <v>138</v>
      </c>
      <c r="C67" s="244" t="s">
        <v>139</v>
      </c>
      <c r="D67" s="123">
        <v>1414.23</v>
      </c>
      <c r="E67" s="124">
        <v>0</v>
      </c>
      <c r="F67" s="124">
        <f>D67+E67</f>
        <v>1414.23</v>
      </c>
      <c r="G67" s="125">
        <v>42811</v>
      </c>
      <c r="H67" s="123">
        <f>F67</f>
        <v>1414.23</v>
      </c>
      <c r="I67" s="126">
        <v>1500</v>
      </c>
      <c r="J67" s="127">
        <f>(H67-I67)/I67</f>
        <v>-5.7179999999999988E-2</v>
      </c>
      <c r="K67" s="127"/>
      <c r="L67" s="128"/>
      <c r="M67" s="129"/>
      <c r="N67" s="196"/>
    </row>
    <row r="68" spans="1:14" ht="25.5">
      <c r="A68" s="347"/>
      <c r="B68" s="130" t="s">
        <v>138</v>
      </c>
      <c r="C68" s="243" t="s">
        <v>195</v>
      </c>
      <c r="D68" s="131">
        <v>1504.93</v>
      </c>
      <c r="E68" s="132">
        <v>0</v>
      </c>
      <c r="F68" s="132">
        <f>D68+E68</f>
        <v>1504.93</v>
      </c>
      <c r="G68" s="133">
        <v>42927</v>
      </c>
      <c r="H68" s="131">
        <f>F68</f>
        <v>1504.93</v>
      </c>
      <c r="I68" s="166">
        <v>1500</v>
      </c>
      <c r="J68" s="167">
        <f>(H68-I68)/I68</f>
        <v>3.286666666666709E-3</v>
      </c>
      <c r="K68" s="237" t="s">
        <v>200</v>
      </c>
      <c r="L68" s="242">
        <f>F68/1026.56</f>
        <v>1.4659932200748131</v>
      </c>
      <c r="M68" s="241" t="s">
        <v>199</v>
      </c>
      <c r="N68" s="240" t="s">
        <v>198</v>
      </c>
    </row>
    <row r="69" spans="1:14" ht="28.5">
      <c r="A69" s="348"/>
      <c r="B69" s="161">
        <f>H69-I69</f>
        <v>4.1099999999896681</v>
      </c>
      <c r="C69" s="277" t="s">
        <v>226</v>
      </c>
      <c r="D69" s="163">
        <v>24174.579999999991</v>
      </c>
      <c r="E69" s="162">
        <v>1.53</v>
      </c>
      <c r="F69" s="162">
        <f>D69+E69</f>
        <v>24176.10999999999</v>
      </c>
      <c r="G69" s="164" t="s">
        <v>10</v>
      </c>
      <c r="H69" s="165">
        <f>F69</f>
        <v>24176.10999999999</v>
      </c>
      <c r="I69" s="170">
        <v>24172</v>
      </c>
      <c r="J69" s="238">
        <f t="shared" ref="J69" si="19">E69/D69</f>
        <v>6.3289620750391556E-5</v>
      </c>
      <c r="K69" s="276">
        <f>(F69-I69)/I69</f>
        <v>1.7003144133665679E-4</v>
      </c>
      <c r="L69" s="174"/>
      <c r="M69" s="175"/>
      <c r="N69" s="197"/>
    </row>
    <row r="70" spans="1:14">
      <c r="A70" s="198"/>
      <c r="B70" s="185"/>
      <c r="C70" s="185"/>
      <c r="D70" s="185"/>
      <c r="E70" s="185"/>
      <c r="F70" s="185"/>
      <c r="G70" s="185"/>
      <c r="H70" s="185"/>
      <c r="I70" s="185"/>
      <c r="J70" s="185"/>
      <c r="K70" s="185"/>
      <c r="L70" s="185"/>
      <c r="M70" s="185"/>
      <c r="N70" s="199"/>
    </row>
    <row r="71" spans="1:14" s="156" customFormat="1" ht="16.5" customHeight="1" thickBot="1">
      <c r="A71" s="200" t="s">
        <v>0</v>
      </c>
      <c r="B71" s="177" t="s">
        <v>1</v>
      </c>
      <c r="C71" s="180" t="s">
        <v>102</v>
      </c>
      <c r="D71" s="180" t="s">
        <v>2</v>
      </c>
      <c r="E71" s="180" t="s">
        <v>94</v>
      </c>
      <c r="F71" s="177" t="s">
        <v>183</v>
      </c>
      <c r="G71" s="177" t="s">
        <v>190</v>
      </c>
      <c r="H71" s="177" t="s">
        <v>188</v>
      </c>
      <c r="I71" s="179" t="s">
        <v>189</v>
      </c>
      <c r="J71" s="179" t="s">
        <v>112</v>
      </c>
      <c r="K71" s="181" t="s">
        <v>186</v>
      </c>
      <c r="L71" s="260" t="s">
        <v>220</v>
      </c>
      <c r="M71" s="178" t="s">
        <v>185</v>
      </c>
      <c r="N71" s="201" t="s">
        <v>184</v>
      </c>
    </row>
    <row r="72" spans="1:14" s="182" customFormat="1" ht="16.5" thickBot="1">
      <c r="A72" s="202" t="s">
        <v>269</v>
      </c>
      <c r="B72" s="203" t="s">
        <v>58</v>
      </c>
      <c r="C72" s="204">
        <f>F66+B66</f>
        <v>39874.10050000003</v>
      </c>
      <c r="D72" s="204">
        <f>I66</f>
        <v>39500</v>
      </c>
      <c r="E72" s="205">
        <v>5</v>
      </c>
      <c r="F72" s="206">
        <f>C72-D72</f>
        <v>374.10050000002957</v>
      </c>
      <c r="G72" s="207">
        <f>F72/D72</f>
        <v>9.4708987341779634E-3</v>
      </c>
      <c r="H72" s="206">
        <f>F72/E72</f>
        <v>74.820100000005908</v>
      </c>
      <c r="I72" s="207">
        <f>G72/E72</f>
        <v>1.8941797468355927E-3</v>
      </c>
      <c r="J72" s="208">
        <f>H72*10000/D72</f>
        <v>18.941797468355926</v>
      </c>
      <c r="K72" s="209">
        <f>B66</f>
        <v>47.95</v>
      </c>
      <c r="L72" s="209">
        <f>F72-K72</f>
        <v>326.15050000002958</v>
      </c>
      <c r="M72" s="207">
        <f>I72*365</f>
        <v>0.69137560759499128</v>
      </c>
      <c r="N72" s="210">
        <f>H72*365</f>
        <v>27309.336500002155</v>
      </c>
    </row>
    <row r="73" spans="1:14" ht="15.75" thickTop="1" thickBot="1"/>
    <row r="74" spans="1:14" s="156" customFormat="1" ht="15.75" thickTop="1" thickBot="1">
      <c r="A74" s="186" t="s">
        <v>0</v>
      </c>
      <c r="B74" s="187" t="s">
        <v>142</v>
      </c>
      <c r="C74" s="188" t="s">
        <v>1</v>
      </c>
      <c r="D74" s="187" t="s">
        <v>17</v>
      </c>
      <c r="E74" s="187" t="s">
        <v>11</v>
      </c>
      <c r="F74" s="187" t="s">
        <v>18</v>
      </c>
      <c r="G74" s="187" t="s">
        <v>14</v>
      </c>
      <c r="H74" s="187" t="s">
        <v>19</v>
      </c>
      <c r="I74" s="187" t="s">
        <v>2</v>
      </c>
      <c r="J74" s="187" t="s">
        <v>181</v>
      </c>
      <c r="K74" s="187" t="s">
        <v>216</v>
      </c>
      <c r="L74" s="187" t="s">
        <v>49</v>
      </c>
      <c r="M74" s="187" t="s">
        <v>30</v>
      </c>
      <c r="N74" s="189" t="s">
        <v>82</v>
      </c>
    </row>
    <row r="75" spans="1:14" ht="15" thickBot="1">
      <c r="A75" s="349" t="s">
        <v>291</v>
      </c>
      <c r="B75" s="304">
        <v>47.95</v>
      </c>
      <c r="C75" s="289" t="s">
        <v>225</v>
      </c>
      <c r="D75" s="263">
        <v>10000</v>
      </c>
      <c r="E75" s="263"/>
      <c r="F75" s="263">
        <f>D75</f>
        <v>10000</v>
      </c>
      <c r="G75" s="264"/>
      <c r="H75" s="265"/>
      <c r="I75" s="266">
        <f>D75</f>
        <v>10000</v>
      </c>
      <c r="J75" s="267"/>
      <c r="K75" s="152"/>
      <c r="L75" s="352">
        <f>E80/D80</f>
        <v>2.3194559062392919E-4</v>
      </c>
      <c r="M75" s="352">
        <f>L75*365</f>
        <v>8.4660140577734147E-2</v>
      </c>
      <c r="N75" s="190"/>
    </row>
    <row r="76" spans="1:14" ht="25.5">
      <c r="A76" s="350"/>
      <c r="B76" s="268"/>
      <c r="C76" s="290" t="s">
        <v>218</v>
      </c>
      <c r="D76" s="269">
        <v>8590.0952000000143</v>
      </c>
      <c r="E76" s="269">
        <v>3.4651999999999998</v>
      </c>
      <c r="F76" s="269">
        <f>D76+E76</f>
        <v>8593.5604000000149</v>
      </c>
      <c r="G76" s="270" t="s">
        <v>173</v>
      </c>
      <c r="H76" s="271">
        <v>9733.6200000000008</v>
      </c>
      <c r="I76" s="272">
        <v>8500</v>
      </c>
      <c r="J76" s="273">
        <f>E76/I76</f>
        <v>4.0767058823529408E-4</v>
      </c>
      <c r="K76" s="274">
        <f>(F76-I76)/(H76-I76)</f>
        <v>7.5842155607087097E-2</v>
      </c>
      <c r="L76" s="353"/>
      <c r="M76" s="353"/>
      <c r="N76" s="190" t="s">
        <v>180</v>
      </c>
    </row>
    <row r="77" spans="1:14" ht="25.5">
      <c r="A77" s="350"/>
      <c r="B77" s="355"/>
      <c r="C77" s="292" t="s">
        <v>176</v>
      </c>
      <c r="D77" s="278">
        <v>10058.144500000009</v>
      </c>
      <c r="E77" s="278">
        <v>2.1535000000000002</v>
      </c>
      <c r="F77" s="278">
        <f t="shared" ref="F77:F78" si="20">D77+E77</f>
        <v>10060.29800000001</v>
      </c>
      <c r="G77" s="279" t="s">
        <v>150</v>
      </c>
      <c r="H77" s="280">
        <v>10079.68</v>
      </c>
      <c r="I77" s="12">
        <v>10000</v>
      </c>
      <c r="J77" s="273">
        <f t="shared" ref="J77:J79" si="21">E77/I77</f>
        <v>2.1535000000000003E-4</v>
      </c>
      <c r="K77" s="275">
        <f t="shared" ref="K77:K79" si="22">(F77-I77)/(H77-I77)</f>
        <v>0.75675200803224851</v>
      </c>
      <c r="L77" s="353"/>
      <c r="M77" s="353"/>
      <c r="N77" s="192" t="s">
        <v>148</v>
      </c>
    </row>
    <row r="78" spans="1:14" ht="25.5">
      <c r="A78" s="350"/>
      <c r="B78" s="356"/>
      <c r="C78" s="292" t="s">
        <v>177</v>
      </c>
      <c r="D78" s="278">
        <v>1029.9207999999999</v>
      </c>
      <c r="E78" s="278">
        <v>0.32879999999999998</v>
      </c>
      <c r="F78" s="278">
        <f t="shared" si="20"/>
        <v>1030.2495999999999</v>
      </c>
      <c r="G78" s="279" t="s">
        <v>132</v>
      </c>
      <c r="H78" s="280">
        <v>1032.8800000000001</v>
      </c>
      <c r="I78" s="12">
        <v>1000</v>
      </c>
      <c r="J78" s="273">
        <f t="shared" si="21"/>
        <v>3.2879999999999997E-4</v>
      </c>
      <c r="K78" s="275">
        <f t="shared" si="22"/>
        <v>0.91999999999999305</v>
      </c>
      <c r="L78" s="353"/>
      <c r="M78" s="353"/>
      <c r="N78" s="192" t="s">
        <v>134</v>
      </c>
    </row>
    <row r="79" spans="1:14" ht="23.25" thickBot="1">
      <c r="A79" s="351"/>
      <c r="B79" s="281"/>
      <c r="C79" s="293" t="s">
        <v>175</v>
      </c>
      <c r="D79" s="282">
        <v>10147.990000000013</v>
      </c>
      <c r="E79" s="283">
        <v>3.29</v>
      </c>
      <c r="F79" s="283">
        <f>D79+E79</f>
        <v>10151.280000000013</v>
      </c>
      <c r="G79" s="284" t="s">
        <v>126</v>
      </c>
      <c r="H79" s="283">
        <v>11196.73</v>
      </c>
      <c r="I79" s="145">
        <v>10000</v>
      </c>
      <c r="J79" s="273">
        <f t="shared" si="21"/>
        <v>3.2900000000000003E-4</v>
      </c>
      <c r="K79" s="275">
        <f t="shared" si="22"/>
        <v>0.12641113701504386</v>
      </c>
      <c r="L79" s="354"/>
      <c r="M79" s="354"/>
      <c r="N79" s="193" t="s">
        <v>135</v>
      </c>
    </row>
    <row r="80" spans="1:14" ht="18.75" thickBot="1">
      <c r="A80" s="194" t="s">
        <v>54</v>
      </c>
      <c r="B80" s="173">
        <f>SUM(B75:B79)</f>
        <v>47.95</v>
      </c>
      <c r="C80" s="37" t="s">
        <v>75</v>
      </c>
      <c r="D80" s="11">
        <f>SUM(D75:D79)</f>
        <v>39826.150500000032</v>
      </c>
      <c r="E80" s="61">
        <f>SUM(E75:E79)</f>
        <v>9.2375000000000007</v>
      </c>
      <c r="F80" s="11">
        <f>SUM(F75:F79)</f>
        <v>39835.388000000035</v>
      </c>
      <c r="G80" s="121" t="s">
        <v>154</v>
      </c>
      <c r="H80" s="66">
        <f>L75*10000</f>
        <v>2.3194559062392921</v>
      </c>
      <c r="I80" s="157">
        <f>SUM(I75:I79)</f>
        <v>39500</v>
      </c>
      <c r="J80" s="68"/>
      <c r="K80" s="68"/>
      <c r="L80" s="7" t="s">
        <v>56</v>
      </c>
      <c r="M80" s="66">
        <f>M75*10000</f>
        <v>846.60140577734148</v>
      </c>
      <c r="N80" s="195"/>
    </row>
    <row r="81" spans="1:14" ht="26.25" thickTop="1">
      <c r="A81" s="346" t="s">
        <v>194</v>
      </c>
      <c r="B81" s="122" t="s">
        <v>138</v>
      </c>
      <c r="C81" s="244" t="s">
        <v>139</v>
      </c>
      <c r="D81" s="123">
        <v>1414.23</v>
      </c>
      <c r="E81" s="124">
        <v>0</v>
      </c>
      <c r="F81" s="124">
        <f>D81+E81</f>
        <v>1414.23</v>
      </c>
      <c r="G81" s="125">
        <v>42811</v>
      </c>
      <c r="H81" s="123">
        <f>F81</f>
        <v>1414.23</v>
      </c>
      <c r="I81" s="126">
        <v>1500</v>
      </c>
      <c r="J81" s="127">
        <f>(H81-I81)/I81</f>
        <v>-5.7179999999999988E-2</v>
      </c>
      <c r="K81" s="127"/>
      <c r="L81" s="128"/>
      <c r="M81" s="129"/>
      <c r="N81" s="196"/>
    </row>
    <row r="82" spans="1:14" ht="25.5">
      <c r="A82" s="347"/>
      <c r="B82" s="130" t="s">
        <v>138</v>
      </c>
      <c r="C82" s="243" t="s">
        <v>195</v>
      </c>
      <c r="D82" s="131">
        <v>1504.93</v>
      </c>
      <c r="E82" s="132">
        <v>0</v>
      </c>
      <c r="F82" s="132">
        <f>D82+E82</f>
        <v>1504.93</v>
      </c>
      <c r="G82" s="133">
        <v>42927</v>
      </c>
      <c r="H82" s="131">
        <f>F82</f>
        <v>1504.93</v>
      </c>
      <c r="I82" s="166">
        <v>1500</v>
      </c>
      <c r="J82" s="167">
        <f>(H82-I82)/I82</f>
        <v>3.286666666666709E-3</v>
      </c>
      <c r="K82" s="237" t="s">
        <v>200</v>
      </c>
      <c r="L82" s="242">
        <f>F82/1026.56</f>
        <v>1.4659932200748131</v>
      </c>
      <c r="M82" s="241" t="s">
        <v>199</v>
      </c>
      <c r="N82" s="240" t="s">
        <v>198</v>
      </c>
    </row>
    <row r="83" spans="1:14" ht="28.5">
      <c r="A83" s="348"/>
      <c r="B83" s="161">
        <f>H83-I83</f>
        <v>5.6199999999880674</v>
      </c>
      <c r="C83" s="277" t="s">
        <v>226</v>
      </c>
      <c r="D83" s="163">
        <v>24176.10999999999</v>
      </c>
      <c r="E83" s="162">
        <v>1.51</v>
      </c>
      <c r="F83" s="162">
        <f>D83+E83</f>
        <v>24177.619999999988</v>
      </c>
      <c r="G83" s="164" t="s">
        <v>10</v>
      </c>
      <c r="H83" s="165">
        <f>F83</f>
        <v>24177.619999999988</v>
      </c>
      <c r="I83" s="170">
        <v>24172</v>
      </c>
      <c r="J83" s="238">
        <f t="shared" ref="J83" si="23">E83/D83</f>
        <v>6.2458352481023648E-5</v>
      </c>
      <c r="K83" s="276">
        <f>(F83-I83)/I83</f>
        <v>2.3250041370131009E-4</v>
      </c>
      <c r="L83" s="174"/>
      <c r="M83" s="175"/>
      <c r="N83" s="197"/>
    </row>
    <row r="84" spans="1:14">
      <c r="A84" s="198"/>
      <c r="B84" s="185"/>
      <c r="C84" s="185"/>
      <c r="D84" s="185"/>
      <c r="E84" s="185"/>
      <c r="F84" s="185"/>
      <c r="G84" s="185"/>
      <c r="H84" s="185"/>
      <c r="I84" s="185"/>
      <c r="J84" s="185"/>
      <c r="K84" s="185"/>
      <c r="L84" s="185"/>
      <c r="M84" s="185"/>
      <c r="N84" s="199"/>
    </row>
    <row r="85" spans="1:14" s="156" customFormat="1" ht="16.5" customHeight="1" thickBot="1">
      <c r="A85" s="200" t="s">
        <v>0</v>
      </c>
      <c r="B85" s="177" t="s">
        <v>1</v>
      </c>
      <c r="C85" s="180" t="s">
        <v>102</v>
      </c>
      <c r="D85" s="180" t="s">
        <v>2</v>
      </c>
      <c r="E85" s="180" t="s">
        <v>94</v>
      </c>
      <c r="F85" s="177" t="s">
        <v>183</v>
      </c>
      <c r="G85" s="177" t="s">
        <v>190</v>
      </c>
      <c r="H85" s="177" t="s">
        <v>188</v>
      </c>
      <c r="I85" s="179" t="s">
        <v>189</v>
      </c>
      <c r="J85" s="179" t="s">
        <v>112</v>
      </c>
      <c r="K85" s="181" t="s">
        <v>186</v>
      </c>
      <c r="L85" s="260" t="s">
        <v>220</v>
      </c>
      <c r="M85" s="178" t="s">
        <v>185</v>
      </c>
      <c r="N85" s="201" t="s">
        <v>184</v>
      </c>
    </row>
    <row r="86" spans="1:14" s="182" customFormat="1" ht="16.5" thickBot="1">
      <c r="A86" s="202" t="s">
        <v>269</v>
      </c>
      <c r="B86" s="203" t="s">
        <v>58</v>
      </c>
      <c r="C86" s="204">
        <f>F80+B80</f>
        <v>39883.338000000032</v>
      </c>
      <c r="D86" s="204">
        <f>I80</f>
        <v>39500</v>
      </c>
      <c r="E86" s="205">
        <v>6</v>
      </c>
      <c r="F86" s="206">
        <f>C86-D86</f>
        <v>383.33800000003248</v>
      </c>
      <c r="G86" s="207">
        <f>F86/D86</f>
        <v>9.704759493671708E-3</v>
      </c>
      <c r="H86" s="206">
        <f>F86/E86</f>
        <v>63.889666666672078</v>
      </c>
      <c r="I86" s="207">
        <f>G86/E86</f>
        <v>1.6174599156119514E-3</v>
      </c>
      <c r="J86" s="208">
        <f>H86*10000/D86</f>
        <v>16.174599156119513</v>
      </c>
      <c r="K86" s="209">
        <f>B80</f>
        <v>47.95</v>
      </c>
      <c r="L86" s="209">
        <f>F86-K86</f>
        <v>335.38800000003249</v>
      </c>
      <c r="M86" s="207">
        <f>I86*365</f>
        <v>0.59037286919836229</v>
      </c>
      <c r="N86" s="210">
        <f>H86*365</f>
        <v>23319.728333335308</v>
      </c>
    </row>
    <row r="87" spans="1:14" ht="15.75" thickTop="1" thickBot="1"/>
    <row r="88" spans="1:14" s="156" customFormat="1" ht="15.75" thickTop="1" thickBot="1">
      <c r="A88" s="186" t="s">
        <v>0</v>
      </c>
      <c r="B88" s="187" t="s">
        <v>142</v>
      </c>
      <c r="C88" s="188" t="s">
        <v>1</v>
      </c>
      <c r="D88" s="187" t="s">
        <v>17</v>
      </c>
      <c r="E88" s="187" t="s">
        <v>11</v>
      </c>
      <c r="F88" s="187" t="s">
        <v>18</v>
      </c>
      <c r="G88" s="187" t="s">
        <v>14</v>
      </c>
      <c r="H88" s="187" t="s">
        <v>19</v>
      </c>
      <c r="I88" s="187" t="s">
        <v>2</v>
      </c>
      <c r="J88" s="187" t="s">
        <v>181</v>
      </c>
      <c r="K88" s="187" t="s">
        <v>216</v>
      </c>
      <c r="L88" s="187" t="s">
        <v>49</v>
      </c>
      <c r="M88" s="187" t="s">
        <v>30</v>
      </c>
      <c r="N88" s="189" t="s">
        <v>82</v>
      </c>
    </row>
    <row r="89" spans="1:14" ht="15" thickBot="1">
      <c r="A89" s="349" t="s">
        <v>292</v>
      </c>
      <c r="B89" s="304">
        <v>47.95</v>
      </c>
      <c r="C89" s="289" t="s">
        <v>225</v>
      </c>
      <c r="D89" s="263">
        <v>10000</v>
      </c>
      <c r="E89" s="263"/>
      <c r="F89" s="263">
        <f>D89</f>
        <v>10000</v>
      </c>
      <c r="G89" s="264"/>
      <c r="H89" s="265"/>
      <c r="I89" s="266">
        <f>D89</f>
        <v>10000</v>
      </c>
      <c r="J89" s="267"/>
      <c r="K89" s="152"/>
      <c r="L89" s="352">
        <f>E94/D94</f>
        <v>2.3189180434241013E-4</v>
      </c>
      <c r="M89" s="352">
        <f>L89*365</f>
        <v>8.4640508584979693E-2</v>
      </c>
      <c r="N89" s="190"/>
    </row>
    <row r="90" spans="1:14" ht="25.5">
      <c r="A90" s="350"/>
      <c r="B90" s="268"/>
      <c r="C90" s="290" t="s">
        <v>218</v>
      </c>
      <c r="D90" s="269">
        <v>8593.5604000000149</v>
      </c>
      <c r="E90" s="269">
        <v>3.4651999999999998</v>
      </c>
      <c r="F90" s="269">
        <f>D90+E90</f>
        <v>8597.0256000000154</v>
      </c>
      <c r="G90" s="270" t="s">
        <v>173</v>
      </c>
      <c r="H90" s="271">
        <v>9733.6200000000008</v>
      </c>
      <c r="I90" s="272">
        <v>8500</v>
      </c>
      <c r="J90" s="273">
        <f>E90/I90</f>
        <v>4.0767058823529408E-4</v>
      </c>
      <c r="K90" s="274">
        <f>(F90-I90)/(H90-I90)</f>
        <v>7.8651124333275507E-2</v>
      </c>
      <c r="L90" s="353"/>
      <c r="M90" s="353"/>
      <c r="N90" s="190" t="s">
        <v>180</v>
      </c>
    </row>
    <row r="91" spans="1:14" ht="25.5">
      <c r="A91" s="350"/>
      <c r="B91" s="355"/>
      <c r="C91" s="292" t="s">
        <v>176</v>
      </c>
      <c r="D91" s="278">
        <v>10060.29800000001</v>
      </c>
      <c r="E91" s="278">
        <v>2.1535000000000002</v>
      </c>
      <c r="F91" s="278">
        <f t="shared" ref="F91:F92" si="24">D91+E91</f>
        <v>10062.45150000001</v>
      </c>
      <c r="G91" s="279" t="s">
        <v>150</v>
      </c>
      <c r="H91" s="280">
        <v>10079.68</v>
      </c>
      <c r="I91" s="12">
        <v>10000</v>
      </c>
      <c r="J91" s="273">
        <f t="shared" ref="J91:J93" si="25">E91/I91</f>
        <v>2.1535000000000003E-4</v>
      </c>
      <c r="K91" s="275">
        <f t="shared" ref="K91:K93" si="26">(F91-I91)/(H91-I91)</f>
        <v>0.78377886546197162</v>
      </c>
      <c r="L91" s="353"/>
      <c r="M91" s="353"/>
      <c r="N91" s="192" t="s">
        <v>148</v>
      </c>
    </row>
    <row r="92" spans="1:14" ht="25.5">
      <c r="A92" s="350"/>
      <c r="B92" s="356"/>
      <c r="C92" s="292" t="s">
        <v>177</v>
      </c>
      <c r="D92" s="278">
        <v>1030.2495999999999</v>
      </c>
      <c r="E92" s="278">
        <v>0.32879999999999998</v>
      </c>
      <c r="F92" s="278">
        <f t="shared" si="24"/>
        <v>1030.5783999999999</v>
      </c>
      <c r="G92" s="279" t="s">
        <v>132</v>
      </c>
      <c r="H92" s="280">
        <v>1032.8800000000001</v>
      </c>
      <c r="I92" s="12">
        <v>1000</v>
      </c>
      <c r="J92" s="273">
        <f t="shared" si="25"/>
        <v>3.2879999999999997E-4</v>
      </c>
      <c r="K92" s="275">
        <f t="shared" si="26"/>
        <v>0.92999999999999305</v>
      </c>
      <c r="L92" s="353"/>
      <c r="M92" s="353"/>
      <c r="N92" s="192" t="s">
        <v>134</v>
      </c>
    </row>
    <row r="93" spans="1:14" ht="23.25" thickBot="1">
      <c r="A93" s="351"/>
      <c r="B93" s="281"/>
      <c r="C93" s="293" t="s">
        <v>175</v>
      </c>
      <c r="D93" s="282">
        <v>10151.280000000013</v>
      </c>
      <c r="E93" s="283">
        <v>3.29</v>
      </c>
      <c r="F93" s="283">
        <f>D93+E93</f>
        <v>10154.570000000014</v>
      </c>
      <c r="G93" s="284" t="s">
        <v>126</v>
      </c>
      <c r="H93" s="283">
        <v>11196.73</v>
      </c>
      <c r="I93" s="145">
        <v>10000</v>
      </c>
      <c r="J93" s="273">
        <f t="shared" si="25"/>
        <v>3.2900000000000003E-4</v>
      </c>
      <c r="K93" s="275">
        <f t="shared" si="26"/>
        <v>0.12916029513759522</v>
      </c>
      <c r="L93" s="354"/>
      <c r="M93" s="354"/>
      <c r="N93" s="193" t="s">
        <v>135</v>
      </c>
    </row>
    <row r="94" spans="1:14" ht="18.75" thickBot="1">
      <c r="A94" s="194" t="s">
        <v>72</v>
      </c>
      <c r="B94" s="173">
        <f>SUM(B89:B93)</f>
        <v>47.95</v>
      </c>
      <c r="C94" s="37" t="s">
        <v>75</v>
      </c>
      <c r="D94" s="11">
        <f>SUM(D89:D93)</f>
        <v>39835.388000000035</v>
      </c>
      <c r="E94" s="61">
        <f>SUM(E89:E93)</f>
        <v>9.2375000000000007</v>
      </c>
      <c r="F94" s="11">
        <f>SUM(F89:F93)</f>
        <v>39844.625500000038</v>
      </c>
      <c r="G94" s="121" t="s">
        <v>154</v>
      </c>
      <c r="H94" s="66">
        <f>L89*10000</f>
        <v>2.3189180434241012</v>
      </c>
      <c r="I94" s="157">
        <f>SUM(I89:I93)</f>
        <v>39500</v>
      </c>
      <c r="J94" s="68"/>
      <c r="K94" s="68"/>
      <c r="L94" s="7" t="s">
        <v>56</v>
      </c>
      <c r="M94" s="66">
        <f>M89*10000</f>
        <v>846.40508584979693</v>
      </c>
      <c r="N94" s="195"/>
    </row>
    <row r="95" spans="1:14" ht="26.25" thickTop="1">
      <c r="A95" s="346" t="s">
        <v>194</v>
      </c>
      <c r="B95" s="122" t="s">
        <v>138</v>
      </c>
      <c r="C95" s="244" t="s">
        <v>139</v>
      </c>
      <c r="D95" s="123">
        <v>1414.23</v>
      </c>
      <c r="E95" s="124">
        <v>0</v>
      </c>
      <c r="F95" s="124">
        <f>D95+E95</f>
        <v>1414.23</v>
      </c>
      <c r="G95" s="125">
        <v>42811</v>
      </c>
      <c r="H95" s="123">
        <f>F95</f>
        <v>1414.23</v>
      </c>
      <c r="I95" s="126">
        <v>1500</v>
      </c>
      <c r="J95" s="127">
        <f>(H95-I95)/I95</f>
        <v>-5.7179999999999988E-2</v>
      </c>
      <c r="K95" s="127"/>
      <c r="L95" s="128"/>
      <c r="M95" s="129"/>
      <c r="N95" s="196"/>
    </row>
    <row r="96" spans="1:14" ht="25.5">
      <c r="A96" s="347"/>
      <c r="B96" s="130" t="s">
        <v>138</v>
      </c>
      <c r="C96" s="243" t="s">
        <v>195</v>
      </c>
      <c r="D96" s="131">
        <v>1504.93</v>
      </c>
      <c r="E96" s="132">
        <v>0</v>
      </c>
      <c r="F96" s="132">
        <f>D96+E96</f>
        <v>1504.93</v>
      </c>
      <c r="G96" s="133">
        <v>42927</v>
      </c>
      <c r="H96" s="131">
        <f>F96</f>
        <v>1504.93</v>
      </c>
      <c r="I96" s="166">
        <v>1500</v>
      </c>
      <c r="J96" s="167">
        <f>(H96-I96)/I96</f>
        <v>3.286666666666709E-3</v>
      </c>
      <c r="K96" s="237" t="s">
        <v>200</v>
      </c>
      <c r="L96" s="242">
        <f>F96/1026.56</f>
        <v>1.4659932200748131</v>
      </c>
      <c r="M96" s="241" t="s">
        <v>199</v>
      </c>
      <c r="N96" s="240" t="s">
        <v>198</v>
      </c>
    </row>
    <row r="97" spans="1:14" ht="28.5">
      <c r="A97" s="348"/>
      <c r="B97" s="161">
        <f>H97-I97</f>
        <v>7.1299999999864667</v>
      </c>
      <c r="C97" s="277" t="s">
        <v>226</v>
      </c>
      <c r="D97" s="163">
        <v>24177.619999999988</v>
      </c>
      <c r="E97" s="162">
        <v>1.51</v>
      </c>
      <c r="F97" s="162">
        <f>D97+E97</f>
        <v>24179.129999999986</v>
      </c>
      <c r="G97" s="164" t="s">
        <v>10</v>
      </c>
      <c r="H97" s="165">
        <f>F97</f>
        <v>24179.129999999986</v>
      </c>
      <c r="I97" s="170">
        <v>24172</v>
      </c>
      <c r="J97" s="238">
        <f t="shared" ref="J97" si="27">E97/D97</f>
        <v>6.2454451678866681E-5</v>
      </c>
      <c r="K97" s="276">
        <f>(F97-I97)/I97</f>
        <v>2.9496938606596339E-4</v>
      </c>
      <c r="L97" s="174"/>
      <c r="M97" s="175"/>
      <c r="N97" s="197"/>
    </row>
    <row r="98" spans="1:14">
      <c r="A98" s="198"/>
      <c r="B98" s="185"/>
      <c r="C98" s="185"/>
      <c r="D98" s="185"/>
      <c r="E98" s="185"/>
      <c r="F98" s="185"/>
      <c r="G98" s="185"/>
      <c r="H98" s="185"/>
      <c r="I98" s="185"/>
      <c r="J98" s="185"/>
      <c r="K98" s="185"/>
      <c r="L98" s="185"/>
      <c r="M98" s="185"/>
      <c r="N98" s="199"/>
    </row>
    <row r="99" spans="1:14" s="156" customFormat="1" ht="16.5" customHeight="1" thickBot="1">
      <c r="A99" s="200" t="s">
        <v>0</v>
      </c>
      <c r="B99" s="177" t="s">
        <v>1</v>
      </c>
      <c r="C99" s="180" t="s">
        <v>102</v>
      </c>
      <c r="D99" s="180" t="s">
        <v>2</v>
      </c>
      <c r="E99" s="180" t="s">
        <v>94</v>
      </c>
      <c r="F99" s="177" t="s">
        <v>183</v>
      </c>
      <c r="G99" s="177" t="s">
        <v>190</v>
      </c>
      <c r="H99" s="177" t="s">
        <v>188</v>
      </c>
      <c r="I99" s="179" t="s">
        <v>189</v>
      </c>
      <c r="J99" s="179" t="s">
        <v>112</v>
      </c>
      <c r="K99" s="181" t="s">
        <v>186</v>
      </c>
      <c r="L99" s="260" t="s">
        <v>220</v>
      </c>
      <c r="M99" s="178" t="s">
        <v>185</v>
      </c>
      <c r="N99" s="201" t="s">
        <v>184</v>
      </c>
    </row>
    <row r="100" spans="1:14" s="182" customFormat="1" ht="16.5" thickBot="1">
      <c r="A100" s="202" t="s">
        <v>269</v>
      </c>
      <c r="B100" s="203" t="s">
        <v>58</v>
      </c>
      <c r="C100" s="204">
        <f>F94+B94</f>
        <v>39892.575500000035</v>
      </c>
      <c r="D100" s="204">
        <f>I94</f>
        <v>39500</v>
      </c>
      <c r="E100" s="205">
        <v>7</v>
      </c>
      <c r="F100" s="206">
        <f>C100-D100</f>
        <v>392.57550000003539</v>
      </c>
      <c r="G100" s="207">
        <f>F100/D100</f>
        <v>9.9386202531654526E-3</v>
      </c>
      <c r="H100" s="206">
        <f>F100/E100</f>
        <v>56.082214285719338</v>
      </c>
      <c r="I100" s="207">
        <f>G100/E100</f>
        <v>1.4198028933093503E-3</v>
      </c>
      <c r="J100" s="208">
        <f>H100*10000/D100</f>
        <v>14.198028933093504</v>
      </c>
      <c r="K100" s="209">
        <f>B94</f>
        <v>47.95</v>
      </c>
      <c r="L100" s="209">
        <f>F100-K100</f>
        <v>344.6255000000354</v>
      </c>
      <c r="M100" s="207">
        <f>I100*365</f>
        <v>0.51822805605791289</v>
      </c>
      <c r="N100" s="210">
        <f>H100*365</f>
        <v>20470.008214287558</v>
      </c>
    </row>
    <row r="101" spans="1:14" ht="15.75" thickTop="1" thickBot="1"/>
    <row r="102" spans="1:14" s="156" customFormat="1" ht="15.75" thickTop="1" thickBot="1">
      <c r="A102" s="186" t="s">
        <v>0</v>
      </c>
      <c r="B102" s="187" t="s">
        <v>142</v>
      </c>
      <c r="C102" s="188" t="s">
        <v>1</v>
      </c>
      <c r="D102" s="187" t="s">
        <v>17</v>
      </c>
      <c r="E102" s="187" t="s">
        <v>11</v>
      </c>
      <c r="F102" s="187" t="s">
        <v>18</v>
      </c>
      <c r="G102" s="187" t="s">
        <v>14</v>
      </c>
      <c r="H102" s="187" t="s">
        <v>19</v>
      </c>
      <c r="I102" s="187" t="s">
        <v>2</v>
      </c>
      <c r="J102" s="187" t="s">
        <v>181</v>
      </c>
      <c r="K102" s="187" t="s">
        <v>216</v>
      </c>
      <c r="L102" s="187" t="s">
        <v>49</v>
      </c>
      <c r="M102" s="187" t="s">
        <v>30</v>
      </c>
      <c r="N102" s="189" t="s">
        <v>82</v>
      </c>
    </row>
    <row r="103" spans="1:14" ht="15" thickBot="1">
      <c r="A103" s="349" t="s">
        <v>293</v>
      </c>
      <c r="B103" s="314">
        <v>47.95</v>
      </c>
      <c r="C103" s="289" t="s">
        <v>225</v>
      </c>
      <c r="D103" s="263">
        <v>10000</v>
      </c>
      <c r="E103" s="263"/>
      <c r="F103" s="263">
        <f>D103</f>
        <v>10000</v>
      </c>
      <c r="G103" s="264"/>
      <c r="H103" s="265"/>
      <c r="I103" s="266">
        <f>D103</f>
        <v>10000</v>
      </c>
      <c r="J103" s="267"/>
      <c r="K103" s="152"/>
      <c r="L103" s="352">
        <f>E108/D108</f>
        <v>2.3183804300030357E-4</v>
      </c>
      <c r="M103" s="352">
        <f>L103*365</f>
        <v>8.4620885695110795E-2</v>
      </c>
      <c r="N103" s="190"/>
    </row>
    <row r="104" spans="1:14" ht="25.5">
      <c r="A104" s="350"/>
      <c r="B104" s="268"/>
      <c r="C104" s="290" t="s">
        <v>218</v>
      </c>
      <c r="D104" s="269">
        <v>8597.0256000000154</v>
      </c>
      <c r="E104" s="269">
        <v>3.4651999999999998</v>
      </c>
      <c r="F104" s="269">
        <f>D104+E104</f>
        <v>8600.490800000016</v>
      </c>
      <c r="G104" s="270" t="s">
        <v>173</v>
      </c>
      <c r="H104" s="271">
        <v>9733.6200000000008</v>
      </c>
      <c r="I104" s="272">
        <v>8500</v>
      </c>
      <c r="J104" s="273">
        <f>E104/I104</f>
        <v>4.0767058823529408E-4</v>
      </c>
      <c r="K104" s="274">
        <f>(F104-I104)/(H104-I104)</f>
        <v>8.1460093059463931E-2</v>
      </c>
      <c r="L104" s="353"/>
      <c r="M104" s="353"/>
      <c r="N104" s="190" t="s">
        <v>180</v>
      </c>
    </row>
    <row r="105" spans="1:14" ht="25.5">
      <c r="A105" s="350"/>
      <c r="B105" s="355"/>
      <c r="C105" s="292" t="s">
        <v>176</v>
      </c>
      <c r="D105" s="278">
        <v>10062.45150000001</v>
      </c>
      <c r="E105" s="278">
        <v>2.1535000000000002</v>
      </c>
      <c r="F105" s="278">
        <f t="shared" ref="F105:F106" si="28">D105+E105</f>
        <v>10064.60500000001</v>
      </c>
      <c r="G105" s="279" t="s">
        <v>150</v>
      </c>
      <c r="H105" s="280">
        <v>10079.68</v>
      </c>
      <c r="I105" s="12">
        <v>10000</v>
      </c>
      <c r="J105" s="273">
        <f t="shared" ref="J105:J107" si="29">E105/I105</f>
        <v>2.1535000000000003E-4</v>
      </c>
      <c r="K105" s="275">
        <f t="shared" ref="K105:K107" si="30">(F105-I105)/(H105-I105)</f>
        <v>0.81080572289169484</v>
      </c>
      <c r="L105" s="353"/>
      <c r="M105" s="353"/>
      <c r="N105" s="192" t="s">
        <v>148</v>
      </c>
    </row>
    <row r="106" spans="1:14" ht="25.5">
      <c r="A106" s="350"/>
      <c r="B106" s="356"/>
      <c r="C106" s="292" t="s">
        <v>177</v>
      </c>
      <c r="D106" s="278">
        <v>1030.5783999999999</v>
      </c>
      <c r="E106" s="278">
        <v>0.32879999999999998</v>
      </c>
      <c r="F106" s="278">
        <f t="shared" si="28"/>
        <v>1030.9071999999999</v>
      </c>
      <c r="G106" s="279" t="s">
        <v>132</v>
      </c>
      <c r="H106" s="280">
        <v>1032.8800000000001</v>
      </c>
      <c r="I106" s="12">
        <v>1000</v>
      </c>
      <c r="J106" s="273">
        <f t="shared" si="29"/>
        <v>3.2879999999999997E-4</v>
      </c>
      <c r="K106" s="275">
        <f t="shared" si="30"/>
        <v>0.93999999999999306</v>
      </c>
      <c r="L106" s="353"/>
      <c r="M106" s="353"/>
      <c r="N106" s="192" t="s">
        <v>134</v>
      </c>
    </row>
    <row r="107" spans="1:14" ht="23.25" thickBot="1">
      <c r="A107" s="351"/>
      <c r="B107" s="281"/>
      <c r="C107" s="293" t="s">
        <v>175</v>
      </c>
      <c r="D107" s="282">
        <v>10154.570000000014</v>
      </c>
      <c r="E107" s="283">
        <v>3.29</v>
      </c>
      <c r="F107" s="283">
        <f>D107+E107</f>
        <v>10157.860000000015</v>
      </c>
      <c r="G107" s="284" t="s">
        <v>126</v>
      </c>
      <c r="H107" s="283">
        <v>11196.73</v>
      </c>
      <c r="I107" s="145">
        <v>10000</v>
      </c>
      <c r="J107" s="273">
        <f t="shared" si="29"/>
        <v>3.2900000000000003E-4</v>
      </c>
      <c r="K107" s="275">
        <f t="shared" si="30"/>
        <v>0.13190945326014655</v>
      </c>
      <c r="L107" s="354"/>
      <c r="M107" s="354"/>
      <c r="N107" s="193" t="s">
        <v>135</v>
      </c>
    </row>
    <row r="108" spans="1:14" ht="18.75" thickBot="1">
      <c r="A108" s="194" t="s">
        <v>294</v>
      </c>
      <c r="B108" s="173">
        <f>SUM(B103:B107)</f>
        <v>47.95</v>
      </c>
      <c r="C108" s="37" t="s">
        <v>75</v>
      </c>
      <c r="D108" s="11">
        <f>SUM(D103:D107)</f>
        <v>39844.625500000038</v>
      </c>
      <c r="E108" s="61">
        <f>SUM(E103:E107)</f>
        <v>9.2375000000000007</v>
      </c>
      <c r="F108" s="11">
        <f>SUM(F103:F107)</f>
        <v>39853.863000000041</v>
      </c>
      <c r="G108" s="121" t="s">
        <v>154</v>
      </c>
      <c r="H108" s="66">
        <f>L103*10000</f>
        <v>2.3183804300030357</v>
      </c>
      <c r="I108" s="157">
        <f>SUM(I103:I107)</f>
        <v>39500</v>
      </c>
      <c r="J108" s="68"/>
      <c r="K108" s="68"/>
      <c r="L108" s="7" t="s">
        <v>56</v>
      </c>
      <c r="M108" s="66">
        <f>M103*10000</f>
        <v>846.20885695110792</v>
      </c>
      <c r="N108" s="195"/>
    </row>
    <row r="109" spans="1:14" ht="26.25" thickTop="1">
      <c r="A109" s="346" t="s">
        <v>194</v>
      </c>
      <c r="B109" s="122" t="s">
        <v>138</v>
      </c>
      <c r="C109" s="244" t="s">
        <v>139</v>
      </c>
      <c r="D109" s="123">
        <v>1414.23</v>
      </c>
      <c r="E109" s="124">
        <v>0</v>
      </c>
      <c r="F109" s="124">
        <f>D109+E109</f>
        <v>1414.23</v>
      </c>
      <c r="G109" s="125">
        <v>42811</v>
      </c>
      <c r="H109" s="123">
        <f>F109</f>
        <v>1414.23</v>
      </c>
      <c r="I109" s="126">
        <v>1500</v>
      </c>
      <c r="J109" s="127">
        <f>(H109-I109)/I109</f>
        <v>-5.7179999999999988E-2</v>
      </c>
      <c r="K109" s="127"/>
      <c r="L109" s="128"/>
      <c r="M109" s="129"/>
      <c r="N109" s="196"/>
    </row>
    <row r="110" spans="1:14" ht="25.5">
      <c r="A110" s="347"/>
      <c r="B110" s="130" t="s">
        <v>138</v>
      </c>
      <c r="C110" s="243" t="s">
        <v>195</v>
      </c>
      <c r="D110" s="131">
        <v>1504.93</v>
      </c>
      <c r="E110" s="132">
        <v>0</v>
      </c>
      <c r="F110" s="132">
        <f>D110+E110</f>
        <v>1504.93</v>
      </c>
      <c r="G110" s="133">
        <v>42927</v>
      </c>
      <c r="H110" s="131">
        <f>F110</f>
        <v>1504.93</v>
      </c>
      <c r="I110" s="166">
        <v>1500</v>
      </c>
      <c r="J110" s="167">
        <f>(H110-I110)/I110</f>
        <v>3.286666666666709E-3</v>
      </c>
      <c r="K110" s="237" t="s">
        <v>200</v>
      </c>
      <c r="L110" s="242">
        <f>F110/1026.56</f>
        <v>1.4659932200748131</v>
      </c>
      <c r="M110" s="241" t="s">
        <v>199</v>
      </c>
      <c r="N110" s="240" t="s">
        <v>198</v>
      </c>
    </row>
    <row r="111" spans="1:14" ht="28.5">
      <c r="A111" s="348"/>
      <c r="B111" s="161">
        <f>H111-I111</f>
        <v>9.7299999999850115</v>
      </c>
      <c r="C111" s="277" t="s">
        <v>226</v>
      </c>
      <c r="D111" s="163">
        <v>24179.129999999986</v>
      </c>
      <c r="E111" s="162">
        <v>2.6</v>
      </c>
      <c r="F111" s="162">
        <f>D111+E111</f>
        <v>24181.729999999985</v>
      </c>
      <c r="G111" s="164" t="s">
        <v>10</v>
      </c>
      <c r="H111" s="165">
        <f>F111</f>
        <v>24181.729999999985</v>
      </c>
      <c r="I111" s="170">
        <v>24172</v>
      </c>
      <c r="J111" s="238">
        <f t="shared" ref="J111" si="31">E111/D111</f>
        <v>1.0753075069284965E-4</v>
      </c>
      <c r="K111" s="276">
        <f>(F111-I111)/I111</f>
        <v>4.0253185503826792E-4</v>
      </c>
      <c r="L111" s="174"/>
      <c r="M111" s="175"/>
      <c r="N111" s="197"/>
    </row>
    <row r="112" spans="1:14">
      <c r="A112" s="198"/>
      <c r="B112" s="185"/>
      <c r="C112" s="185"/>
      <c r="D112" s="185"/>
      <c r="E112" s="185"/>
      <c r="F112" s="185"/>
      <c r="G112" s="185"/>
      <c r="H112" s="185"/>
      <c r="I112" s="185"/>
      <c r="J112" s="185"/>
      <c r="K112" s="185"/>
      <c r="L112" s="185"/>
      <c r="M112" s="185"/>
      <c r="N112" s="199"/>
    </row>
    <row r="113" spans="1:14" s="156" customFormat="1" ht="16.5" customHeight="1" thickBot="1">
      <c r="A113" s="200" t="s">
        <v>0</v>
      </c>
      <c r="B113" s="177" t="s">
        <v>1</v>
      </c>
      <c r="C113" s="180" t="s">
        <v>102</v>
      </c>
      <c r="D113" s="180" t="s">
        <v>2</v>
      </c>
      <c r="E113" s="180" t="s">
        <v>94</v>
      </c>
      <c r="F113" s="177" t="s">
        <v>183</v>
      </c>
      <c r="G113" s="177" t="s">
        <v>190</v>
      </c>
      <c r="H113" s="177" t="s">
        <v>188</v>
      </c>
      <c r="I113" s="179" t="s">
        <v>189</v>
      </c>
      <c r="J113" s="179" t="s">
        <v>112</v>
      </c>
      <c r="K113" s="181" t="s">
        <v>186</v>
      </c>
      <c r="L113" s="260" t="s">
        <v>220</v>
      </c>
      <c r="M113" s="178" t="s">
        <v>185</v>
      </c>
      <c r="N113" s="201" t="s">
        <v>184</v>
      </c>
    </row>
    <row r="114" spans="1:14" s="182" customFormat="1" ht="16.5" thickBot="1">
      <c r="A114" s="202" t="s">
        <v>269</v>
      </c>
      <c r="B114" s="203" t="s">
        <v>58</v>
      </c>
      <c r="C114" s="204">
        <f>F108+B108</f>
        <v>39901.813000000038</v>
      </c>
      <c r="D114" s="204">
        <f>I108</f>
        <v>39500</v>
      </c>
      <c r="E114" s="205">
        <v>8</v>
      </c>
      <c r="F114" s="206">
        <f>C114-D114</f>
        <v>401.8130000000383</v>
      </c>
      <c r="G114" s="207">
        <f>F114/D114</f>
        <v>1.0172481012659197E-2</v>
      </c>
      <c r="H114" s="206">
        <f>F114/E114</f>
        <v>50.226625000004788</v>
      </c>
      <c r="I114" s="207">
        <f>G114/E114</f>
        <v>1.2715601265823996E-3</v>
      </c>
      <c r="J114" s="208">
        <f>H114*10000/D114</f>
        <v>12.715601265823997</v>
      </c>
      <c r="K114" s="209">
        <f>B108</f>
        <v>47.95</v>
      </c>
      <c r="L114" s="209">
        <f>F114-K114</f>
        <v>353.86300000003831</v>
      </c>
      <c r="M114" s="207">
        <f>I114*365</f>
        <v>0.46411944620257589</v>
      </c>
      <c r="N114" s="210">
        <f>H114*365</f>
        <v>18332.718125001746</v>
      </c>
    </row>
    <row r="115" spans="1:14" ht="15.75" thickTop="1" thickBot="1"/>
    <row r="116" spans="1:14" s="156" customFormat="1" ht="15.75" thickTop="1" thickBot="1">
      <c r="A116" s="186" t="s">
        <v>0</v>
      </c>
      <c r="B116" s="187" t="s">
        <v>142</v>
      </c>
      <c r="C116" s="188" t="s">
        <v>1</v>
      </c>
      <c r="D116" s="187" t="s">
        <v>17</v>
      </c>
      <c r="E116" s="187" t="s">
        <v>11</v>
      </c>
      <c r="F116" s="187" t="s">
        <v>18</v>
      </c>
      <c r="G116" s="187" t="s">
        <v>14</v>
      </c>
      <c r="H116" s="187" t="s">
        <v>19</v>
      </c>
      <c r="I116" s="187" t="s">
        <v>2</v>
      </c>
      <c r="J116" s="187" t="s">
        <v>181</v>
      </c>
      <c r="K116" s="187" t="s">
        <v>216</v>
      </c>
      <c r="L116" s="187" t="s">
        <v>49</v>
      </c>
      <c r="M116" s="187" t="s">
        <v>30</v>
      </c>
      <c r="N116" s="189" t="s">
        <v>82</v>
      </c>
    </row>
    <row r="117" spans="1:14" ht="15" thickBot="1">
      <c r="A117" s="349" t="s">
        <v>295</v>
      </c>
      <c r="B117" s="314">
        <v>47.95</v>
      </c>
      <c r="C117" s="289" t="s">
        <v>225</v>
      </c>
      <c r="D117" s="263">
        <v>10000</v>
      </c>
      <c r="E117" s="263"/>
      <c r="F117" s="263">
        <f>D117</f>
        <v>10000</v>
      </c>
      <c r="G117" s="264"/>
      <c r="H117" s="265"/>
      <c r="I117" s="266">
        <f>D117</f>
        <v>10000</v>
      </c>
      <c r="J117" s="267"/>
      <c r="K117" s="152"/>
      <c r="L117" s="352">
        <f>E122/D122</f>
        <v>2.3178430658026781E-4</v>
      </c>
      <c r="M117" s="352">
        <f>L117*365</f>
        <v>8.4601271901797753E-2</v>
      </c>
      <c r="N117" s="190"/>
    </row>
    <row r="118" spans="1:14" ht="25.5">
      <c r="A118" s="350"/>
      <c r="B118" s="268"/>
      <c r="C118" s="290" t="s">
        <v>218</v>
      </c>
      <c r="D118" s="269">
        <v>8600.490800000016</v>
      </c>
      <c r="E118" s="269">
        <v>3.4651999999999998</v>
      </c>
      <c r="F118" s="269">
        <f>D118+E118</f>
        <v>8603.9560000000165</v>
      </c>
      <c r="G118" s="270" t="s">
        <v>173</v>
      </c>
      <c r="H118" s="271">
        <v>9733.6200000000008</v>
      </c>
      <c r="I118" s="272">
        <v>8500</v>
      </c>
      <c r="J118" s="273">
        <f>E118/I118</f>
        <v>4.0767058823529408E-4</v>
      </c>
      <c r="K118" s="274">
        <f>(F118-I118)/(H118-I118)</f>
        <v>8.4269061785652341E-2</v>
      </c>
      <c r="L118" s="353"/>
      <c r="M118" s="353"/>
      <c r="N118" s="190" t="s">
        <v>180</v>
      </c>
    </row>
    <row r="119" spans="1:14" ht="25.5">
      <c r="A119" s="350"/>
      <c r="B119" s="355"/>
      <c r="C119" s="292" t="s">
        <v>176</v>
      </c>
      <c r="D119" s="278">
        <v>10064.60500000001</v>
      </c>
      <c r="E119" s="278">
        <v>2.1535000000000002</v>
      </c>
      <c r="F119" s="278">
        <f t="shared" ref="F119:F120" si="32">D119+E119</f>
        <v>10066.758500000011</v>
      </c>
      <c r="G119" s="279" t="s">
        <v>150</v>
      </c>
      <c r="H119" s="280">
        <v>10079.68</v>
      </c>
      <c r="I119" s="12">
        <v>10000</v>
      </c>
      <c r="J119" s="273">
        <f t="shared" ref="J119:J121" si="33">E119/I119</f>
        <v>2.1535000000000003E-4</v>
      </c>
      <c r="K119" s="275">
        <f t="shared" ref="K119:K121" si="34">(F119-I119)/(H119-I119)</f>
        <v>0.83783258032141794</v>
      </c>
      <c r="L119" s="353"/>
      <c r="M119" s="353"/>
      <c r="N119" s="192" t="s">
        <v>148</v>
      </c>
    </row>
    <row r="120" spans="1:14" ht="25.5">
      <c r="A120" s="350"/>
      <c r="B120" s="356"/>
      <c r="C120" s="292" t="s">
        <v>177</v>
      </c>
      <c r="D120" s="278">
        <v>1030.9071999999999</v>
      </c>
      <c r="E120" s="278">
        <v>0.32879999999999998</v>
      </c>
      <c r="F120" s="278">
        <f t="shared" si="32"/>
        <v>1031.2359999999999</v>
      </c>
      <c r="G120" s="279" t="s">
        <v>132</v>
      </c>
      <c r="H120" s="280">
        <v>1032.8800000000001</v>
      </c>
      <c r="I120" s="12">
        <v>1000</v>
      </c>
      <c r="J120" s="273">
        <f t="shared" si="33"/>
        <v>3.2879999999999997E-4</v>
      </c>
      <c r="K120" s="275">
        <f t="shared" si="34"/>
        <v>0.94999999999999307</v>
      </c>
      <c r="L120" s="353"/>
      <c r="M120" s="353"/>
      <c r="N120" s="192" t="s">
        <v>134</v>
      </c>
    </row>
    <row r="121" spans="1:14" ht="23.25" thickBot="1">
      <c r="A121" s="351"/>
      <c r="B121" s="281"/>
      <c r="C121" s="293" t="s">
        <v>175</v>
      </c>
      <c r="D121" s="282">
        <v>10157.860000000015</v>
      </c>
      <c r="E121" s="283">
        <v>3.29</v>
      </c>
      <c r="F121" s="283">
        <f>D121+E121</f>
        <v>10161.150000000016</v>
      </c>
      <c r="G121" s="284" t="s">
        <v>126</v>
      </c>
      <c r="H121" s="283">
        <v>11196.73</v>
      </c>
      <c r="I121" s="145">
        <v>10000</v>
      </c>
      <c r="J121" s="273">
        <f t="shared" si="33"/>
        <v>3.2900000000000003E-4</v>
      </c>
      <c r="K121" s="275">
        <f t="shared" si="34"/>
        <v>0.13465861138269791</v>
      </c>
      <c r="L121" s="354"/>
      <c r="M121" s="354"/>
      <c r="N121" s="193" t="s">
        <v>135</v>
      </c>
    </row>
    <row r="122" spans="1:14" ht="18.75" thickBot="1">
      <c r="A122" s="194" t="s">
        <v>193</v>
      </c>
      <c r="B122" s="173">
        <f>SUM(B117:B121)</f>
        <v>47.95</v>
      </c>
      <c r="C122" s="37" t="s">
        <v>75</v>
      </c>
      <c r="D122" s="11">
        <f>SUM(D117:D121)</f>
        <v>39853.863000000041</v>
      </c>
      <c r="E122" s="61">
        <f>SUM(E117:E121)</f>
        <v>9.2375000000000007</v>
      </c>
      <c r="F122" s="11">
        <f>SUM(F117:F121)</f>
        <v>39863.100500000044</v>
      </c>
      <c r="G122" s="121" t="s">
        <v>154</v>
      </c>
      <c r="H122" s="66">
        <f>L117*10000</f>
        <v>2.3178430658026783</v>
      </c>
      <c r="I122" s="157">
        <f>SUM(I117:I121)</f>
        <v>39500</v>
      </c>
      <c r="J122" s="68"/>
      <c r="K122" s="68"/>
      <c r="L122" s="7" t="s">
        <v>56</v>
      </c>
      <c r="M122" s="66">
        <f>M117*10000</f>
        <v>846.01271901797759</v>
      </c>
      <c r="N122" s="195"/>
    </row>
    <row r="123" spans="1:14" ht="26.25" thickTop="1">
      <c r="A123" s="346" t="s">
        <v>194</v>
      </c>
      <c r="B123" s="122" t="s">
        <v>138</v>
      </c>
      <c r="C123" s="244" t="s">
        <v>139</v>
      </c>
      <c r="D123" s="123">
        <v>1414.23</v>
      </c>
      <c r="E123" s="124">
        <v>0</v>
      </c>
      <c r="F123" s="124">
        <f>D123+E123</f>
        <v>1414.23</v>
      </c>
      <c r="G123" s="125">
        <v>42811</v>
      </c>
      <c r="H123" s="123">
        <f>F123</f>
        <v>1414.23</v>
      </c>
      <c r="I123" s="126">
        <v>1500</v>
      </c>
      <c r="J123" s="127">
        <f>(H123-I123)/I123</f>
        <v>-5.7179999999999988E-2</v>
      </c>
      <c r="K123" s="127"/>
      <c r="L123" s="128"/>
      <c r="M123" s="129"/>
      <c r="N123" s="196"/>
    </row>
    <row r="124" spans="1:14" ht="25.5">
      <c r="A124" s="347"/>
      <c r="B124" s="130" t="s">
        <v>138</v>
      </c>
      <c r="C124" s="243" t="s">
        <v>195</v>
      </c>
      <c r="D124" s="131">
        <v>1504.93</v>
      </c>
      <c r="E124" s="132">
        <v>0</v>
      </c>
      <c r="F124" s="132">
        <f>D124+E124</f>
        <v>1504.93</v>
      </c>
      <c r="G124" s="133">
        <v>42927</v>
      </c>
      <c r="H124" s="131">
        <f>F124</f>
        <v>1504.93</v>
      </c>
      <c r="I124" s="166">
        <v>1500</v>
      </c>
      <c r="J124" s="167">
        <f>(H124-I124)/I124</f>
        <v>3.286666666666709E-3</v>
      </c>
      <c r="K124" s="237" t="s">
        <v>200</v>
      </c>
      <c r="L124" s="242">
        <f>F124/1026.56</f>
        <v>1.4659932200748131</v>
      </c>
      <c r="M124" s="241" t="s">
        <v>199</v>
      </c>
      <c r="N124" s="240" t="s">
        <v>198</v>
      </c>
    </row>
    <row r="125" spans="1:14" ht="28.5">
      <c r="A125" s="348"/>
      <c r="B125" s="161">
        <f>H125-I125</f>
        <v>12.29999999998472</v>
      </c>
      <c r="C125" s="277" t="s">
        <v>226</v>
      </c>
      <c r="D125" s="163">
        <v>24181.729999999985</v>
      </c>
      <c r="E125" s="162">
        <v>2.57</v>
      </c>
      <c r="F125" s="162">
        <f>D125+E125</f>
        <v>24184.299999999985</v>
      </c>
      <c r="G125" s="164" t="s">
        <v>10</v>
      </c>
      <c r="H125" s="165">
        <f>F125</f>
        <v>24184.299999999985</v>
      </c>
      <c r="I125" s="170">
        <v>24172</v>
      </c>
      <c r="J125" s="238">
        <f t="shared" ref="J125" si="35">E125/D125</f>
        <v>1.062785830459608E-4</v>
      </c>
      <c r="K125" s="276">
        <f>(F125-I125)/I125</f>
        <v>5.0885321859940103E-4</v>
      </c>
      <c r="L125" s="174"/>
      <c r="M125" s="175"/>
      <c r="N125" s="197"/>
    </row>
    <row r="126" spans="1:14">
      <c r="A126" s="198"/>
      <c r="B126" s="185"/>
      <c r="C126" s="185"/>
      <c r="D126" s="185"/>
      <c r="E126" s="185"/>
      <c r="F126" s="185"/>
      <c r="G126" s="185"/>
      <c r="H126" s="185"/>
      <c r="I126" s="185"/>
      <c r="J126" s="185"/>
      <c r="K126" s="185"/>
      <c r="L126" s="185"/>
      <c r="M126" s="185"/>
      <c r="N126" s="199"/>
    </row>
    <row r="127" spans="1:14" s="156" customFormat="1" ht="16.5" customHeight="1" thickBot="1">
      <c r="A127" s="200" t="s">
        <v>0</v>
      </c>
      <c r="B127" s="177" t="s">
        <v>1</v>
      </c>
      <c r="C127" s="180" t="s">
        <v>102</v>
      </c>
      <c r="D127" s="180" t="s">
        <v>2</v>
      </c>
      <c r="E127" s="180" t="s">
        <v>94</v>
      </c>
      <c r="F127" s="177" t="s">
        <v>183</v>
      </c>
      <c r="G127" s="177" t="s">
        <v>190</v>
      </c>
      <c r="H127" s="177" t="s">
        <v>188</v>
      </c>
      <c r="I127" s="179" t="s">
        <v>189</v>
      </c>
      <c r="J127" s="179" t="s">
        <v>112</v>
      </c>
      <c r="K127" s="181" t="s">
        <v>186</v>
      </c>
      <c r="L127" s="260" t="s">
        <v>220</v>
      </c>
      <c r="M127" s="178" t="s">
        <v>185</v>
      </c>
      <c r="N127" s="201" t="s">
        <v>184</v>
      </c>
    </row>
    <row r="128" spans="1:14" s="182" customFormat="1" ht="16.5" thickBot="1">
      <c r="A128" s="202" t="s">
        <v>269</v>
      </c>
      <c r="B128" s="203" t="s">
        <v>58</v>
      </c>
      <c r="C128" s="204">
        <f>F122+B122</f>
        <v>39911.050500000041</v>
      </c>
      <c r="D128" s="204">
        <f>I122</f>
        <v>39500</v>
      </c>
      <c r="E128" s="205">
        <v>9</v>
      </c>
      <c r="F128" s="206">
        <f>C128-D128</f>
        <v>411.05050000004121</v>
      </c>
      <c r="G128" s="207">
        <f>F128/D128</f>
        <v>1.0406341772152942E-2</v>
      </c>
      <c r="H128" s="206">
        <f>F128/E128</f>
        <v>45.672277777782355</v>
      </c>
      <c r="I128" s="207">
        <f>G128/E128</f>
        <v>1.1562601969058823E-3</v>
      </c>
      <c r="J128" s="208">
        <f>H128*10000/D128</f>
        <v>11.562601969058825</v>
      </c>
      <c r="K128" s="209">
        <f>B122</f>
        <v>47.95</v>
      </c>
      <c r="L128" s="209">
        <f>F128-K128</f>
        <v>363.10050000004122</v>
      </c>
      <c r="M128" s="207">
        <f>I128*365</f>
        <v>0.42203497187064704</v>
      </c>
      <c r="N128" s="210">
        <f>H128*365</f>
        <v>16670.381388890561</v>
      </c>
    </row>
    <row r="129" spans="1:14" ht="15.75" thickTop="1" thickBot="1"/>
    <row r="130" spans="1:14" s="156" customFormat="1" ht="15.75" thickTop="1" thickBot="1">
      <c r="A130" s="186" t="s">
        <v>0</v>
      </c>
      <c r="B130" s="187" t="s">
        <v>142</v>
      </c>
      <c r="C130" s="188" t="s">
        <v>1</v>
      </c>
      <c r="D130" s="187" t="s">
        <v>17</v>
      </c>
      <c r="E130" s="187" t="s">
        <v>11</v>
      </c>
      <c r="F130" s="187" t="s">
        <v>18</v>
      </c>
      <c r="G130" s="187" t="s">
        <v>14</v>
      </c>
      <c r="H130" s="187" t="s">
        <v>19</v>
      </c>
      <c r="I130" s="187" t="s">
        <v>2</v>
      </c>
      <c r="J130" s="187" t="s">
        <v>181</v>
      </c>
      <c r="K130" s="187" t="s">
        <v>216</v>
      </c>
      <c r="L130" s="187" t="s">
        <v>49</v>
      </c>
      <c r="M130" s="187" t="s">
        <v>30</v>
      </c>
      <c r="N130" s="189" t="s">
        <v>82</v>
      </c>
    </row>
    <row r="131" spans="1:14" ht="15" thickBot="1">
      <c r="A131" s="349" t="s">
        <v>296</v>
      </c>
      <c r="B131" s="314">
        <v>47.95</v>
      </c>
      <c r="C131" s="289" t="s">
        <v>225</v>
      </c>
      <c r="D131" s="263">
        <v>10000</v>
      </c>
      <c r="E131" s="263"/>
      <c r="F131" s="263">
        <f>D131</f>
        <v>10000</v>
      </c>
      <c r="G131" s="264"/>
      <c r="H131" s="265"/>
      <c r="I131" s="266">
        <f>D131</f>
        <v>10000</v>
      </c>
      <c r="J131" s="267"/>
      <c r="K131" s="152"/>
      <c r="L131" s="352">
        <f>E136/D136</f>
        <v>2.317305950649772E-4</v>
      </c>
      <c r="M131" s="352">
        <f>L131*365</f>
        <v>8.4581667198716681E-2</v>
      </c>
      <c r="N131" s="190"/>
    </row>
    <row r="132" spans="1:14" ht="25.5">
      <c r="A132" s="350"/>
      <c r="B132" s="268"/>
      <c r="C132" s="290" t="s">
        <v>218</v>
      </c>
      <c r="D132" s="269">
        <v>8603.9560000000165</v>
      </c>
      <c r="E132" s="269">
        <v>3.4651999999999998</v>
      </c>
      <c r="F132" s="269">
        <f>D132+E132</f>
        <v>8607.4212000000171</v>
      </c>
      <c r="G132" s="270" t="s">
        <v>173</v>
      </c>
      <c r="H132" s="271">
        <v>9733.6200000000008</v>
      </c>
      <c r="I132" s="272">
        <v>8500</v>
      </c>
      <c r="J132" s="273">
        <f>E132/I132</f>
        <v>4.0767058823529408E-4</v>
      </c>
      <c r="K132" s="274">
        <f>(F132-I132)/(H132-I132)</f>
        <v>8.7078030511840751E-2</v>
      </c>
      <c r="L132" s="353"/>
      <c r="M132" s="353"/>
      <c r="N132" s="190" t="s">
        <v>180</v>
      </c>
    </row>
    <row r="133" spans="1:14" ht="25.5">
      <c r="A133" s="350"/>
      <c r="B133" s="355"/>
      <c r="C133" s="292" t="s">
        <v>176</v>
      </c>
      <c r="D133" s="278">
        <v>10066.758500000011</v>
      </c>
      <c r="E133" s="278">
        <v>2.1535000000000002</v>
      </c>
      <c r="F133" s="278">
        <f t="shared" ref="F133:F134" si="36">D133+E133</f>
        <v>10068.912000000011</v>
      </c>
      <c r="G133" s="279" t="s">
        <v>150</v>
      </c>
      <c r="H133" s="280">
        <v>10079.68</v>
      </c>
      <c r="I133" s="12">
        <v>10000</v>
      </c>
      <c r="J133" s="273">
        <f t="shared" ref="J133:J135" si="37">E133/I133</f>
        <v>2.1535000000000003E-4</v>
      </c>
      <c r="K133" s="275">
        <f t="shared" ref="K133:K135" si="38">(F133-I133)/(H133-I133)</f>
        <v>0.86485943775114116</v>
      </c>
      <c r="L133" s="353"/>
      <c r="M133" s="353"/>
      <c r="N133" s="192" t="s">
        <v>148</v>
      </c>
    </row>
    <row r="134" spans="1:14" ht="25.5">
      <c r="A134" s="350"/>
      <c r="B134" s="356"/>
      <c r="C134" s="292" t="s">
        <v>177</v>
      </c>
      <c r="D134" s="278">
        <v>1031.2359999999999</v>
      </c>
      <c r="E134" s="278">
        <v>0.32879999999999998</v>
      </c>
      <c r="F134" s="278">
        <f t="shared" si="36"/>
        <v>1031.5647999999999</v>
      </c>
      <c r="G134" s="279" t="s">
        <v>132</v>
      </c>
      <c r="H134" s="280">
        <v>1032.8800000000001</v>
      </c>
      <c r="I134" s="12">
        <v>1000</v>
      </c>
      <c r="J134" s="273">
        <f t="shared" si="37"/>
        <v>3.2879999999999997E-4</v>
      </c>
      <c r="K134" s="275">
        <f t="shared" si="38"/>
        <v>0.95999999999999308</v>
      </c>
      <c r="L134" s="353"/>
      <c r="M134" s="353"/>
      <c r="N134" s="192" t="s">
        <v>134</v>
      </c>
    </row>
    <row r="135" spans="1:14" ht="23.25" thickBot="1">
      <c r="A135" s="351"/>
      <c r="B135" s="281"/>
      <c r="C135" s="293" t="s">
        <v>175</v>
      </c>
      <c r="D135" s="282">
        <v>10161.150000000016</v>
      </c>
      <c r="E135" s="283">
        <v>3.29</v>
      </c>
      <c r="F135" s="283">
        <f>D135+E135</f>
        <v>10164.440000000017</v>
      </c>
      <c r="G135" s="284" t="s">
        <v>126</v>
      </c>
      <c r="H135" s="283">
        <v>11196.73</v>
      </c>
      <c r="I135" s="145">
        <v>10000</v>
      </c>
      <c r="J135" s="273">
        <f t="shared" si="37"/>
        <v>3.2900000000000003E-4</v>
      </c>
      <c r="K135" s="275">
        <f t="shared" si="38"/>
        <v>0.13740776950524924</v>
      </c>
      <c r="L135" s="354"/>
      <c r="M135" s="354"/>
      <c r="N135" s="193" t="s">
        <v>135</v>
      </c>
    </row>
    <row r="136" spans="1:14" ht="18.75" thickBot="1">
      <c r="A136" s="194" t="s">
        <v>104</v>
      </c>
      <c r="B136" s="173">
        <f>SUM(B131:B135)</f>
        <v>47.95</v>
      </c>
      <c r="C136" s="37" t="s">
        <v>75</v>
      </c>
      <c r="D136" s="11">
        <f>SUM(D131:D135)</f>
        <v>39863.100500000044</v>
      </c>
      <c r="E136" s="61">
        <f>SUM(E131:E135)</f>
        <v>9.2375000000000007</v>
      </c>
      <c r="F136" s="11">
        <f>SUM(F131:F135)</f>
        <v>39872.338000000047</v>
      </c>
      <c r="G136" s="121" t="s">
        <v>154</v>
      </c>
      <c r="H136" s="66">
        <f>L131*10000</f>
        <v>2.317305950649772</v>
      </c>
      <c r="I136" s="157">
        <f>SUM(I131:I135)</f>
        <v>39500</v>
      </c>
      <c r="J136" s="68"/>
      <c r="K136" s="68"/>
      <c r="L136" s="7" t="s">
        <v>56</v>
      </c>
      <c r="M136" s="66">
        <f>M131*10000</f>
        <v>845.81667198716684</v>
      </c>
      <c r="N136" s="195"/>
    </row>
    <row r="137" spans="1:14" ht="26.25" thickTop="1">
      <c r="A137" s="346" t="s">
        <v>194</v>
      </c>
      <c r="B137" s="122" t="s">
        <v>138</v>
      </c>
      <c r="C137" s="244" t="s">
        <v>139</v>
      </c>
      <c r="D137" s="123">
        <v>1414.23</v>
      </c>
      <c r="E137" s="124">
        <v>0</v>
      </c>
      <c r="F137" s="124">
        <f>D137+E137</f>
        <v>1414.23</v>
      </c>
      <c r="G137" s="125">
        <v>42811</v>
      </c>
      <c r="H137" s="123">
        <f>F137</f>
        <v>1414.23</v>
      </c>
      <c r="I137" s="126">
        <v>1500</v>
      </c>
      <c r="J137" s="127">
        <f>(H137-I137)/I137</f>
        <v>-5.7179999999999988E-2</v>
      </c>
      <c r="K137" s="127"/>
      <c r="L137" s="128"/>
      <c r="M137" s="129"/>
      <c r="N137" s="196"/>
    </row>
    <row r="138" spans="1:14" ht="25.5">
      <c r="A138" s="347"/>
      <c r="B138" s="130" t="s">
        <v>138</v>
      </c>
      <c r="C138" s="243" t="s">
        <v>195</v>
      </c>
      <c r="D138" s="131">
        <v>1504.93</v>
      </c>
      <c r="E138" s="132">
        <v>0</v>
      </c>
      <c r="F138" s="132">
        <f>D138+E138</f>
        <v>1504.93</v>
      </c>
      <c r="G138" s="133">
        <v>42927</v>
      </c>
      <c r="H138" s="131">
        <f>F138</f>
        <v>1504.93</v>
      </c>
      <c r="I138" s="166">
        <v>1500</v>
      </c>
      <c r="J138" s="167">
        <f>(H138-I138)/I138</f>
        <v>3.286666666666709E-3</v>
      </c>
      <c r="K138" s="237" t="s">
        <v>200</v>
      </c>
      <c r="L138" s="242">
        <f>F138/1026.56</f>
        <v>1.4659932200748131</v>
      </c>
      <c r="M138" s="241" t="s">
        <v>199</v>
      </c>
      <c r="N138" s="240" t="s">
        <v>198</v>
      </c>
    </row>
    <row r="139" spans="1:14" ht="28.5">
      <c r="A139" s="348"/>
      <c r="B139" s="161">
        <f>H139-I139</f>
        <v>14.839999999985594</v>
      </c>
      <c r="C139" s="277" t="s">
        <v>226</v>
      </c>
      <c r="D139" s="163">
        <v>24184.299999999985</v>
      </c>
      <c r="E139" s="162">
        <v>2.54</v>
      </c>
      <c r="F139" s="162">
        <f>D139+E139</f>
        <v>24186.839999999986</v>
      </c>
      <c r="G139" s="164" t="s">
        <v>10</v>
      </c>
      <c r="H139" s="165">
        <f>F139</f>
        <v>24186.839999999986</v>
      </c>
      <c r="I139" s="170">
        <v>24172</v>
      </c>
      <c r="J139" s="238">
        <f t="shared" ref="J139" si="39">E139/D139</f>
        <v>1.0502681491711572E-4</v>
      </c>
      <c r="K139" s="276">
        <f>(F139-I139)/I139</f>
        <v>6.1393347674936264E-4</v>
      </c>
      <c r="L139" s="174"/>
      <c r="M139" s="175"/>
      <c r="N139" s="197"/>
    </row>
    <row r="140" spans="1:14">
      <c r="A140" s="198"/>
      <c r="B140" s="185"/>
      <c r="C140" s="185"/>
      <c r="D140" s="185"/>
      <c r="E140" s="185"/>
      <c r="F140" s="185"/>
      <c r="G140" s="185"/>
      <c r="H140" s="185"/>
      <c r="I140" s="185"/>
      <c r="J140" s="185"/>
      <c r="K140" s="185"/>
      <c r="L140" s="185"/>
      <c r="M140" s="185"/>
      <c r="N140" s="199"/>
    </row>
    <row r="141" spans="1:14" s="156" customFormat="1" ht="16.5" customHeight="1" thickBot="1">
      <c r="A141" s="200" t="s">
        <v>0</v>
      </c>
      <c r="B141" s="177" t="s">
        <v>1</v>
      </c>
      <c r="C141" s="180" t="s">
        <v>102</v>
      </c>
      <c r="D141" s="180" t="s">
        <v>2</v>
      </c>
      <c r="E141" s="180" t="s">
        <v>94</v>
      </c>
      <c r="F141" s="177" t="s">
        <v>183</v>
      </c>
      <c r="G141" s="177" t="s">
        <v>190</v>
      </c>
      <c r="H141" s="177" t="s">
        <v>188</v>
      </c>
      <c r="I141" s="179" t="s">
        <v>189</v>
      </c>
      <c r="J141" s="179" t="s">
        <v>112</v>
      </c>
      <c r="K141" s="181" t="s">
        <v>186</v>
      </c>
      <c r="L141" s="260" t="s">
        <v>220</v>
      </c>
      <c r="M141" s="178" t="s">
        <v>185</v>
      </c>
      <c r="N141" s="201" t="s">
        <v>184</v>
      </c>
    </row>
    <row r="142" spans="1:14" s="182" customFormat="1" ht="16.5" thickBot="1">
      <c r="A142" s="202" t="s">
        <v>269</v>
      </c>
      <c r="B142" s="203" t="s">
        <v>58</v>
      </c>
      <c r="C142" s="204">
        <f>F136+B136</f>
        <v>39920.288000000044</v>
      </c>
      <c r="D142" s="204">
        <f>I136</f>
        <v>39500</v>
      </c>
      <c r="E142" s="205">
        <v>10</v>
      </c>
      <c r="F142" s="206">
        <f>C142-D142</f>
        <v>420.28800000004412</v>
      </c>
      <c r="G142" s="207">
        <f>F142/D142</f>
        <v>1.0640202531646686E-2</v>
      </c>
      <c r="H142" s="206">
        <f>F142/E142</f>
        <v>42.028800000004409</v>
      </c>
      <c r="I142" s="207">
        <f>G142/E142</f>
        <v>1.0640202531646686E-3</v>
      </c>
      <c r="J142" s="208">
        <f>H142*10000/D142</f>
        <v>10.640202531646686</v>
      </c>
      <c r="K142" s="209">
        <f>B136</f>
        <v>47.95</v>
      </c>
      <c r="L142" s="209">
        <f>F142-K142</f>
        <v>372.33800000004413</v>
      </c>
      <c r="M142" s="207">
        <f>I142*365</f>
        <v>0.38836739240510404</v>
      </c>
      <c r="N142" s="210">
        <f>H142*365</f>
        <v>15340.512000001609</v>
      </c>
    </row>
    <row r="143" spans="1:14" ht="15.75" thickTop="1" thickBot="1"/>
    <row r="144" spans="1:14" s="156" customFormat="1" ht="15.75" thickTop="1" thickBot="1">
      <c r="A144" s="186" t="s">
        <v>0</v>
      </c>
      <c r="B144" s="187" t="s">
        <v>142</v>
      </c>
      <c r="C144" s="188" t="s">
        <v>1</v>
      </c>
      <c r="D144" s="187" t="s">
        <v>17</v>
      </c>
      <c r="E144" s="187" t="s">
        <v>11</v>
      </c>
      <c r="F144" s="187" t="s">
        <v>18</v>
      </c>
      <c r="G144" s="187" t="s">
        <v>14</v>
      </c>
      <c r="H144" s="187" t="s">
        <v>19</v>
      </c>
      <c r="I144" s="187" t="s">
        <v>2</v>
      </c>
      <c r="J144" s="187" t="s">
        <v>181</v>
      </c>
      <c r="K144" s="187" t="s">
        <v>216</v>
      </c>
      <c r="L144" s="187" t="s">
        <v>49</v>
      </c>
      <c r="M144" s="187" t="s">
        <v>30</v>
      </c>
      <c r="N144" s="189" t="s">
        <v>82</v>
      </c>
    </row>
    <row r="145" spans="1:14" ht="15" thickBot="1">
      <c r="A145" s="349" t="s">
        <v>297</v>
      </c>
      <c r="B145" s="314">
        <v>47.95</v>
      </c>
      <c r="C145" s="289" t="s">
        <v>225</v>
      </c>
      <c r="D145" s="263">
        <v>10000</v>
      </c>
      <c r="E145" s="263"/>
      <c r="F145" s="263">
        <f>D145</f>
        <v>10000</v>
      </c>
      <c r="G145" s="264"/>
      <c r="H145" s="265"/>
      <c r="I145" s="266">
        <f>D145</f>
        <v>10000</v>
      </c>
      <c r="J145" s="267"/>
      <c r="K145" s="152"/>
      <c r="L145" s="352">
        <f>E150/D150</f>
        <v>2.3167690843712223E-4</v>
      </c>
      <c r="M145" s="352">
        <f>L145*365</f>
        <v>8.4562071579549619E-2</v>
      </c>
      <c r="N145" s="190"/>
    </row>
    <row r="146" spans="1:14" ht="25.5">
      <c r="A146" s="350"/>
      <c r="B146" s="268"/>
      <c r="C146" s="290" t="s">
        <v>218</v>
      </c>
      <c r="D146" s="269">
        <v>8607.4212000000171</v>
      </c>
      <c r="E146" s="269">
        <v>3.4651999999999998</v>
      </c>
      <c r="F146" s="269">
        <f>D146+E146</f>
        <v>8610.8864000000176</v>
      </c>
      <c r="G146" s="270" t="s">
        <v>173</v>
      </c>
      <c r="H146" s="271">
        <v>9733.6200000000008</v>
      </c>
      <c r="I146" s="272">
        <v>8500</v>
      </c>
      <c r="J146" s="273">
        <f>E146/I146</f>
        <v>4.0767058823529408E-4</v>
      </c>
      <c r="K146" s="274">
        <f>(F146-I146)/(H146-I146)</f>
        <v>8.9886999238029161E-2</v>
      </c>
      <c r="L146" s="353"/>
      <c r="M146" s="353"/>
      <c r="N146" s="190" t="s">
        <v>180</v>
      </c>
    </row>
    <row r="147" spans="1:14" ht="25.5">
      <c r="A147" s="350"/>
      <c r="B147" s="355"/>
      <c r="C147" s="292" t="s">
        <v>176</v>
      </c>
      <c r="D147" s="278">
        <v>10068.912000000011</v>
      </c>
      <c r="E147" s="278">
        <v>2.1535000000000002</v>
      </c>
      <c r="F147" s="278">
        <f t="shared" ref="F147:F148" si="40">D147+E147</f>
        <v>10071.065500000012</v>
      </c>
      <c r="G147" s="279" t="s">
        <v>150</v>
      </c>
      <c r="H147" s="280">
        <v>10079.68</v>
      </c>
      <c r="I147" s="12">
        <v>10000</v>
      </c>
      <c r="J147" s="273">
        <f t="shared" ref="J147:J149" si="41">E147/I147</f>
        <v>2.1535000000000003E-4</v>
      </c>
      <c r="K147" s="275">
        <f t="shared" ref="K147:K149" si="42">(F147-I147)/(H147-I147)</f>
        <v>0.89188629518086426</v>
      </c>
      <c r="L147" s="353"/>
      <c r="M147" s="353"/>
      <c r="N147" s="192" t="s">
        <v>148</v>
      </c>
    </row>
    <row r="148" spans="1:14" ht="25.5">
      <c r="A148" s="350"/>
      <c r="B148" s="356"/>
      <c r="C148" s="292" t="s">
        <v>177</v>
      </c>
      <c r="D148" s="278">
        <v>1031.5647999999999</v>
      </c>
      <c r="E148" s="278">
        <v>0.32879999999999998</v>
      </c>
      <c r="F148" s="278">
        <f t="shared" si="40"/>
        <v>1031.8935999999999</v>
      </c>
      <c r="G148" s="279" t="s">
        <v>132</v>
      </c>
      <c r="H148" s="280">
        <v>1032.8800000000001</v>
      </c>
      <c r="I148" s="12">
        <v>1000</v>
      </c>
      <c r="J148" s="273">
        <f t="shared" si="41"/>
        <v>3.2879999999999997E-4</v>
      </c>
      <c r="K148" s="275">
        <f t="shared" si="42"/>
        <v>0.96999999999999309</v>
      </c>
      <c r="L148" s="353"/>
      <c r="M148" s="353"/>
      <c r="N148" s="192" t="s">
        <v>134</v>
      </c>
    </row>
    <row r="149" spans="1:14" ht="23.25" thickBot="1">
      <c r="A149" s="351"/>
      <c r="B149" s="281"/>
      <c r="C149" s="293" t="s">
        <v>175</v>
      </c>
      <c r="D149" s="282">
        <v>10164.440000000017</v>
      </c>
      <c r="E149" s="283">
        <v>3.29</v>
      </c>
      <c r="F149" s="283">
        <f>D149+E149</f>
        <v>10167.730000000018</v>
      </c>
      <c r="G149" s="284" t="s">
        <v>126</v>
      </c>
      <c r="H149" s="283">
        <v>11196.73</v>
      </c>
      <c r="I149" s="145">
        <v>10000</v>
      </c>
      <c r="J149" s="273">
        <f t="shared" si="41"/>
        <v>3.2900000000000003E-4</v>
      </c>
      <c r="K149" s="275">
        <f t="shared" si="42"/>
        <v>0.1401569276278006</v>
      </c>
      <c r="L149" s="354"/>
      <c r="M149" s="354"/>
      <c r="N149" s="193" t="s">
        <v>135</v>
      </c>
    </row>
    <row r="150" spans="1:14" ht="18.75" thickBot="1">
      <c r="A150" s="194" t="s">
        <v>114</v>
      </c>
      <c r="B150" s="173">
        <f>SUM(B145:B149)</f>
        <v>47.95</v>
      </c>
      <c r="C150" s="37" t="s">
        <v>75</v>
      </c>
      <c r="D150" s="11">
        <f>SUM(D145:D149)</f>
        <v>39872.338000000047</v>
      </c>
      <c r="E150" s="61">
        <f>SUM(E145:E149)</f>
        <v>9.2375000000000007</v>
      </c>
      <c r="F150" s="11">
        <f>SUM(F145:F149)</f>
        <v>39881.57550000005</v>
      </c>
      <c r="G150" s="121" t="s">
        <v>154</v>
      </c>
      <c r="H150" s="66">
        <f>L145*10000</f>
        <v>2.3167690843712223</v>
      </c>
      <c r="I150" s="157">
        <f>SUM(I145:I149)</f>
        <v>39500</v>
      </c>
      <c r="J150" s="68"/>
      <c r="K150" s="68"/>
      <c r="L150" s="7" t="s">
        <v>56</v>
      </c>
      <c r="M150" s="66">
        <f>M145*10000</f>
        <v>845.62071579549615</v>
      </c>
      <c r="N150" s="195"/>
    </row>
    <row r="151" spans="1:14" ht="26.25" thickTop="1">
      <c r="A151" s="346" t="s">
        <v>194</v>
      </c>
      <c r="B151" s="122" t="s">
        <v>138</v>
      </c>
      <c r="C151" s="244" t="s">
        <v>139</v>
      </c>
      <c r="D151" s="123">
        <v>1414.23</v>
      </c>
      <c r="E151" s="124">
        <v>0</v>
      </c>
      <c r="F151" s="124">
        <f>D151+E151</f>
        <v>1414.23</v>
      </c>
      <c r="G151" s="125">
        <v>42811</v>
      </c>
      <c r="H151" s="123">
        <f>F151</f>
        <v>1414.23</v>
      </c>
      <c r="I151" s="126">
        <v>1500</v>
      </c>
      <c r="J151" s="127">
        <f>(H151-I151)/I151</f>
        <v>-5.7179999999999988E-2</v>
      </c>
      <c r="K151" s="127"/>
      <c r="L151" s="128"/>
      <c r="M151" s="129"/>
      <c r="N151" s="196"/>
    </row>
    <row r="152" spans="1:14" ht="25.5">
      <c r="A152" s="347"/>
      <c r="B152" s="130" t="s">
        <v>138</v>
      </c>
      <c r="C152" s="243" t="s">
        <v>195</v>
      </c>
      <c r="D152" s="131">
        <v>1504.93</v>
      </c>
      <c r="E152" s="132">
        <v>0</v>
      </c>
      <c r="F152" s="132">
        <f>D152+E152</f>
        <v>1504.93</v>
      </c>
      <c r="G152" s="133">
        <v>42927</v>
      </c>
      <c r="H152" s="131">
        <f>F152</f>
        <v>1504.93</v>
      </c>
      <c r="I152" s="166">
        <v>1500</v>
      </c>
      <c r="J152" s="167">
        <f>(H152-I152)/I152</f>
        <v>3.286666666666709E-3</v>
      </c>
      <c r="K152" s="237" t="s">
        <v>200</v>
      </c>
      <c r="L152" s="242">
        <f>F152/1026.56</f>
        <v>1.4659932200748131</v>
      </c>
      <c r="M152" s="241" t="s">
        <v>199</v>
      </c>
      <c r="N152" s="240" t="s">
        <v>198</v>
      </c>
    </row>
    <row r="153" spans="1:14" ht="28.5">
      <c r="A153" s="348"/>
      <c r="B153" s="161">
        <f>H153-I153</f>
        <v>17.339999999985594</v>
      </c>
      <c r="C153" s="277" t="s">
        <v>226</v>
      </c>
      <c r="D153" s="163">
        <v>24186.839999999986</v>
      </c>
      <c r="E153" s="162">
        <v>2.5</v>
      </c>
      <c r="F153" s="162">
        <f>D153+E153</f>
        <v>24189.339999999986</v>
      </c>
      <c r="G153" s="164" t="s">
        <v>10</v>
      </c>
      <c r="H153" s="165">
        <f>F153</f>
        <v>24189.339999999986</v>
      </c>
      <c r="I153" s="170">
        <v>24172</v>
      </c>
      <c r="J153" s="238">
        <f t="shared" ref="J153" si="43">E153/D153</f>
        <v>1.0336199354690408E-4</v>
      </c>
      <c r="K153" s="276">
        <f>(F153-I153)/I153</f>
        <v>7.1735892768432874E-4</v>
      </c>
      <c r="L153" s="174"/>
      <c r="M153" s="175"/>
      <c r="N153" s="197"/>
    </row>
    <row r="154" spans="1:14">
      <c r="A154" s="198"/>
      <c r="B154" s="185"/>
      <c r="C154" s="185"/>
      <c r="D154" s="185"/>
      <c r="E154" s="185"/>
      <c r="F154" s="185"/>
      <c r="G154" s="185"/>
      <c r="H154" s="185"/>
      <c r="I154" s="185"/>
      <c r="J154" s="185"/>
      <c r="K154" s="185"/>
      <c r="L154" s="185"/>
      <c r="M154" s="185"/>
      <c r="N154" s="199"/>
    </row>
    <row r="155" spans="1:14" s="156" customFormat="1" ht="16.5" customHeight="1" thickBot="1">
      <c r="A155" s="200" t="s">
        <v>0</v>
      </c>
      <c r="B155" s="177" t="s">
        <v>1</v>
      </c>
      <c r="C155" s="180" t="s">
        <v>102</v>
      </c>
      <c r="D155" s="180" t="s">
        <v>2</v>
      </c>
      <c r="E155" s="180" t="s">
        <v>94</v>
      </c>
      <c r="F155" s="177" t="s">
        <v>183</v>
      </c>
      <c r="G155" s="177" t="s">
        <v>190</v>
      </c>
      <c r="H155" s="177" t="s">
        <v>188</v>
      </c>
      <c r="I155" s="179" t="s">
        <v>189</v>
      </c>
      <c r="J155" s="179" t="s">
        <v>112</v>
      </c>
      <c r="K155" s="181" t="s">
        <v>186</v>
      </c>
      <c r="L155" s="260" t="s">
        <v>220</v>
      </c>
      <c r="M155" s="178" t="s">
        <v>185</v>
      </c>
      <c r="N155" s="201" t="s">
        <v>184</v>
      </c>
    </row>
    <row r="156" spans="1:14" s="182" customFormat="1" ht="16.5" thickBot="1">
      <c r="A156" s="202" t="s">
        <v>269</v>
      </c>
      <c r="B156" s="203" t="s">
        <v>58</v>
      </c>
      <c r="C156" s="204">
        <f>F150+B150</f>
        <v>39929.525500000047</v>
      </c>
      <c r="D156" s="204">
        <f>I150</f>
        <v>39500</v>
      </c>
      <c r="E156" s="205">
        <v>11</v>
      </c>
      <c r="F156" s="206">
        <f>C156-D156</f>
        <v>429.52550000004703</v>
      </c>
      <c r="G156" s="207">
        <f>F156/D156</f>
        <v>1.0874063291140431E-2</v>
      </c>
      <c r="H156" s="206">
        <f>F156/E156</f>
        <v>39.047772727277</v>
      </c>
      <c r="I156" s="207">
        <f>G156/E156</f>
        <v>9.8855120828549373E-4</v>
      </c>
      <c r="J156" s="208">
        <f>H156*10000/D156</f>
        <v>9.8855120828549374</v>
      </c>
      <c r="K156" s="209">
        <f>B150</f>
        <v>47.95</v>
      </c>
      <c r="L156" s="209">
        <f>F156-K156</f>
        <v>381.57550000004704</v>
      </c>
      <c r="M156" s="207">
        <f>I156*365</f>
        <v>0.36082119102420523</v>
      </c>
      <c r="N156" s="210">
        <f>H156*365</f>
        <v>14252.437045456105</v>
      </c>
    </row>
    <row r="157" spans="1:14" ht="15.75" thickTop="1" thickBot="1"/>
    <row r="158" spans="1:14" s="156" customFormat="1" ht="15.75" thickTop="1" thickBot="1">
      <c r="A158" s="186" t="s">
        <v>0</v>
      </c>
      <c r="B158" s="187" t="s">
        <v>142</v>
      </c>
      <c r="C158" s="188" t="s">
        <v>1</v>
      </c>
      <c r="D158" s="187" t="s">
        <v>17</v>
      </c>
      <c r="E158" s="187" t="s">
        <v>11</v>
      </c>
      <c r="F158" s="187" t="s">
        <v>18</v>
      </c>
      <c r="G158" s="187" t="s">
        <v>14</v>
      </c>
      <c r="H158" s="187" t="s">
        <v>19</v>
      </c>
      <c r="I158" s="187" t="s">
        <v>2</v>
      </c>
      <c r="J158" s="187" t="s">
        <v>181</v>
      </c>
      <c r="K158" s="187" t="s">
        <v>216</v>
      </c>
      <c r="L158" s="187" t="s">
        <v>49</v>
      </c>
      <c r="M158" s="187" t="s">
        <v>30</v>
      </c>
      <c r="N158" s="189" t="s">
        <v>82</v>
      </c>
    </row>
    <row r="159" spans="1:14" ht="15" thickBot="1">
      <c r="A159" s="349" t="s">
        <v>298</v>
      </c>
      <c r="B159" s="314">
        <v>47.95</v>
      </c>
      <c r="C159" s="289" t="s">
        <v>225</v>
      </c>
      <c r="D159" s="263">
        <v>10000</v>
      </c>
      <c r="E159" s="263"/>
      <c r="F159" s="263">
        <f>D159</f>
        <v>10000</v>
      </c>
      <c r="G159" s="264"/>
      <c r="H159" s="265"/>
      <c r="I159" s="266">
        <f>D159</f>
        <v>10000</v>
      </c>
      <c r="J159" s="267"/>
      <c r="K159" s="152"/>
      <c r="L159" s="352">
        <f>E164/D164</f>
        <v>2.3162324667940938E-4</v>
      </c>
      <c r="M159" s="352">
        <f>L159*365</f>
        <v>8.4542485037984422E-2</v>
      </c>
      <c r="N159" s="190"/>
    </row>
    <row r="160" spans="1:14" ht="25.5">
      <c r="A160" s="350"/>
      <c r="B160" s="268"/>
      <c r="C160" s="290" t="s">
        <v>218</v>
      </c>
      <c r="D160" s="269">
        <v>8610.8864000000176</v>
      </c>
      <c r="E160" s="269">
        <v>3.4651999999999998</v>
      </c>
      <c r="F160" s="269">
        <f>D160+E160</f>
        <v>8614.3516000000182</v>
      </c>
      <c r="G160" s="270" t="s">
        <v>173</v>
      </c>
      <c r="H160" s="271">
        <v>9733.6200000000008</v>
      </c>
      <c r="I160" s="272">
        <v>8500</v>
      </c>
      <c r="J160" s="273">
        <f>E160/I160</f>
        <v>4.0767058823529408E-4</v>
      </c>
      <c r="K160" s="274">
        <f>(F160-I160)/(H160-I160)</f>
        <v>9.2695967964217571E-2</v>
      </c>
      <c r="L160" s="353"/>
      <c r="M160" s="353"/>
      <c r="N160" s="190" t="s">
        <v>180</v>
      </c>
    </row>
    <row r="161" spans="1:14" ht="25.5">
      <c r="A161" s="350"/>
      <c r="B161" s="355"/>
      <c r="C161" s="292" t="s">
        <v>176</v>
      </c>
      <c r="D161" s="278">
        <v>10071.065500000012</v>
      </c>
      <c r="E161" s="278">
        <v>2.1535000000000002</v>
      </c>
      <c r="F161" s="278">
        <f t="shared" ref="F161:F162" si="44">D161+E161</f>
        <v>10073.219000000012</v>
      </c>
      <c r="G161" s="279" t="s">
        <v>150</v>
      </c>
      <c r="H161" s="280">
        <v>10079.68</v>
      </c>
      <c r="I161" s="12">
        <v>10000</v>
      </c>
      <c r="J161" s="273">
        <f t="shared" ref="J161:J163" si="45">E161/I161</f>
        <v>2.1535000000000003E-4</v>
      </c>
      <c r="K161" s="275">
        <f t="shared" ref="K161:K163" si="46">(F161-I161)/(H161-I161)</f>
        <v>0.91891315261058748</v>
      </c>
      <c r="L161" s="353"/>
      <c r="M161" s="353"/>
      <c r="N161" s="192" t="s">
        <v>148</v>
      </c>
    </row>
    <row r="162" spans="1:14" ht="25.5">
      <c r="A162" s="350"/>
      <c r="B162" s="356"/>
      <c r="C162" s="292" t="s">
        <v>177</v>
      </c>
      <c r="D162" s="278">
        <v>1031.8935999999999</v>
      </c>
      <c r="E162" s="278">
        <v>0.32879999999999998</v>
      </c>
      <c r="F162" s="278">
        <f t="shared" si="44"/>
        <v>1032.2223999999999</v>
      </c>
      <c r="G162" s="279" t="s">
        <v>132</v>
      </c>
      <c r="H162" s="280">
        <v>1032.8800000000001</v>
      </c>
      <c r="I162" s="12">
        <v>1000</v>
      </c>
      <c r="J162" s="273">
        <f t="shared" si="45"/>
        <v>3.2879999999999997E-4</v>
      </c>
      <c r="K162" s="275">
        <f t="shared" si="46"/>
        <v>0.9799999999999931</v>
      </c>
      <c r="L162" s="353"/>
      <c r="M162" s="353"/>
      <c r="N162" s="192" t="s">
        <v>134</v>
      </c>
    </row>
    <row r="163" spans="1:14" ht="23.25" thickBot="1">
      <c r="A163" s="351"/>
      <c r="B163" s="281"/>
      <c r="C163" s="293" t="s">
        <v>175</v>
      </c>
      <c r="D163" s="282">
        <v>10167.730000000018</v>
      </c>
      <c r="E163" s="283">
        <v>3.29</v>
      </c>
      <c r="F163" s="283">
        <f>D163+E163</f>
        <v>10171.020000000019</v>
      </c>
      <c r="G163" s="284" t="s">
        <v>126</v>
      </c>
      <c r="H163" s="283">
        <v>11196.73</v>
      </c>
      <c r="I163" s="145">
        <v>10000</v>
      </c>
      <c r="J163" s="273">
        <f t="shared" si="45"/>
        <v>3.2900000000000003E-4</v>
      </c>
      <c r="K163" s="275">
        <f t="shared" si="46"/>
        <v>0.14290608575035196</v>
      </c>
      <c r="L163" s="354"/>
      <c r="M163" s="354"/>
      <c r="N163" s="193" t="s">
        <v>135</v>
      </c>
    </row>
    <row r="164" spans="1:14" ht="18.75" thickBot="1">
      <c r="A164" s="194" t="s">
        <v>118</v>
      </c>
      <c r="B164" s="173">
        <f>SUM(B159:B163)</f>
        <v>47.95</v>
      </c>
      <c r="C164" s="37" t="s">
        <v>75</v>
      </c>
      <c r="D164" s="11">
        <f>SUM(D159:D163)</f>
        <v>39881.57550000005</v>
      </c>
      <c r="E164" s="61">
        <f>SUM(E159:E163)</f>
        <v>9.2375000000000007</v>
      </c>
      <c r="F164" s="11">
        <f>SUM(F159:F163)</f>
        <v>39890.813000000046</v>
      </c>
      <c r="G164" s="121" t="s">
        <v>154</v>
      </c>
      <c r="H164" s="66">
        <f>L159*10000</f>
        <v>2.3162324667940939</v>
      </c>
      <c r="I164" s="157">
        <f>SUM(I159:I163)</f>
        <v>39500</v>
      </c>
      <c r="J164" s="68"/>
      <c r="K164" s="68"/>
      <c r="L164" s="7" t="s">
        <v>56</v>
      </c>
      <c r="M164" s="66">
        <f>M159*10000</f>
        <v>845.4248503798442</v>
      </c>
      <c r="N164" s="195"/>
    </row>
    <row r="165" spans="1:14" ht="26.25" thickTop="1">
      <c r="A165" s="346" t="s">
        <v>194</v>
      </c>
      <c r="B165" s="122" t="s">
        <v>138</v>
      </c>
      <c r="C165" s="244" t="s">
        <v>139</v>
      </c>
      <c r="D165" s="123">
        <v>1414.23</v>
      </c>
      <c r="E165" s="124">
        <v>0</v>
      </c>
      <c r="F165" s="124">
        <f>D165+E165</f>
        <v>1414.23</v>
      </c>
      <c r="G165" s="125">
        <v>42811</v>
      </c>
      <c r="H165" s="123">
        <f>F165</f>
        <v>1414.23</v>
      </c>
      <c r="I165" s="126">
        <v>1500</v>
      </c>
      <c r="J165" s="127">
        <f>(H165-I165)/I165</f>
        <v>-5.7179999999999988E-2</v>
      </c>
      <c r="K165" s="127"/>
      <c r="L165" s="128"/>
      <c r="M165" s="129"/>
      <c r="N165" s="196"/>
    </row>
    <row r="166" spans="1:14" ht="25.5">
      <c r="A166" s="347"/>
      <c r="B166" s="130" t="s">
        <v>138</v>
      </c>
      <c r="C166" s="243" t="s">
        <v>195</v>
      </c>
      <c r="D166" s="131">
        <v>1504.93</v>
      </c>
      <c r="E166" s="132">
        <v>0</v>
      </c>
      <c r="F166" s="132">
        <f>D166+E166</f>
        <v>1504.93</v>
      </c>
      <c r="G166" s="133">
        <v>42927</v>
      </c>
      <c r="H166" s="131">
        <f>F166</f>
        <v>1504.93</v>
      </c>
      <c r="I166" s="166">
        <v>1500</v>
      </c>
      <c r="J166" s="167">
        <f>(H166-I166)/I166</f>
        <v>3.286666666666709E-3</v>
      </c>
      <c r="K166" s="237" t="s">
        <v>200</v>
      </c>
      <c r="L166" s="242">
        <f>F166/1026.56</f>
        <v>1.4659932200748131</v>
      </c>
      <c r="M166" s="241" t="s">
        <v>199</v>
      </c>
      <c r="N166" s="240" t="s">
        <v>198</v>
      </c>
    </row>
    <row r="167" spans="1:14" ht="28.5">
      <c r="A167" s="348"/>
      <c r="B167" s="161">
        <f>H167-I167</f>
        <v>19.829999999987194</v>
      </c>
      <c r="C167" s="277" t="s">
        <v>226</v>
      </c>
      <c r="D167" s="163">
        <v>24189.339999999986</v>
      </c>
      <c r="E167" s="162">
        <v>2.4900000000000002</v>
      </c>
      <c r="F167" s="162">
        <f>D167+E167</f>
        <v>24191.829999999987</v>
      </c>
      <c r="G167" s="164" t="s">
        <v>10</v>
      </c>
      <c r="H167" s="165">
        <f>F167</f>
        <v>24191.829999999987</v>
      </c>
      <c r="I167" s="170">
        <v>24172</v>
      </c>
      <c r="J167" s="238">
        <f t="shared" ref="J167" si="47">E167/D167</f>
        <v>1.029379057055712E-4</v>
      </c>
      <c r="K167" s="276">
        <f>(F167-I167)/I167</f>
        <v>8.2037067681562119E-4</v>
      </c>
      <c r="L167" s="174"/>
      <c r="M167" s="175"/>
      <c r="N167" s="197"/>
    </row>
    <row r="168" spans="1:14">
      <c r="A168" s="198"/>
      <c r="B168" s="185"/>
      <c r="C168" s="185"/>
      <c r="D168" s="185"/>
      <c r="E168" s="185"/>
      <c r="F168" s="185"/>
      <c r="G168" s="185"/>
      <c r="H168" s="185"/>
      <c r="I168" s="185"/>
      <c r="J168" s="185"/>
      <c r="K168" s="185"/>
      <c r="L168" s="185"/>
      <c r="M168" s="185"/>
      <c r="N168" s="199"/>
    </row>
    <row r="169" spans="1:14" s="156" customFormat="1" ht="16.5" customHeight="1" thickBot="1">
      <c r="A169" s="200" t="s">
        <v>0</v>
      </c>
      <c r="B169" s="177" t="s">
        <v>1</v>
      </c>
      <c r="C169" s="180" t="s">
        <v>102</v>
      </c>
      <c r="D169" s="180" t="s">
        <v>2</v>
      </c>
      <c r="E169" s="180" t="s">
        <v>94</v>
      </c>
      <c r="F169" s="177" t="s">
        <v>183</v>
      </c>
      <c r="G169" s="177" t="s">
        <v>190</v>
      </c>
      <c r="H169" s="177" t="s">
        <v>188</v>
      </c>
      <c r="I169" s="179" t="s">
        <v>189</v>
      </c>
      <c r="J169" s="179" t="s">
        <v>112</v>
      </c>
      <c r="K169" s="181" t="s">
        <v>186</v>
      </c>
      <c r="L169" s="260" t="s">
        <v>220</v>
      </c>
      <c r="M169" s="178" t="s">
        <v>185</v>
      </c>
      <c r="N169" s="201" t="s">
        <v>184</v>
      </c>
    </row>
    <row r="170" spans="1:14" s="182" customFormat="1" ht="16.5" thickBot="1">
      <c r="A170" s="202" t="s">
        <v>269</v>
      </c>
      <c r="B170" s="203" t="s">
        <v>58</v>
      </c>
      <c r="C170" s="204">
        <f>F164+B164</f>
        <v>39938.763000000043</v>
      </c>
      <c r="D170" s="204">
        <f>I164</f>
        <v>39500</v>
      </c>
      <c r="E170" s="205">
        <v>12</v>
      </c>
      <c r="F170" s="206">
        <f>C170-D170</f>
        <v>438.76300000004267</v>
      </c>
      <c r="G170" s="207">
        <f>F170/D170</f>
        <v>1.1107924050633992E-2</v>
      </c>
      <c r="H170" s="206">
        <f>F170/E170</f>
        <v>36.563583333336886</v>
      </c>
      <c r="I170" s="207">
        <f>G170/E170</f>
        <v>9.2566033755283261E-4</v>
      </c>
      <c r="J170" s="208">
        <f>H170*10000/D170</f>
        <v>9.2566033755283268</v>
      </c>
      <c r="K170" s="209">
        <f>B164</f>
        <v>47.95</v>
      </c>
      <c r="L170" s="209">
        <f>F170-K170</f>
        <v>390.81300000004268</v>
      </c>
      <c r="M170" s="207">
        <f>I170*365</f>
        <v>0.33786602320678388</v>
      </c>
      <c r="N170" s="210">
        <f>H170*365</f>
        <v>13345.707916667963</v>
      </c>
    </row>
    <row r="171" spans="1:14" ht="15.75" thickTop="1" thickBot="1"/>
    <row r="172" spans="1:14" s="156" customFormat="1" ht="15.75" thickTop="1" thickBot="1">
      <c r="A172" s="186" t="s">
        <v>0</v>
      </c>
      <c r="B172" s="187" t="s">
        <v>142</v>
      </c>
      <c r="C172" s="188" t="s">
        <v>1</v>
      </c>
      <c r="D172" s="187" t="s">
        <v>17</v>
      </c>
      <c r="E172" s="187" t="s">
        <v>11</v>
      </c>
      <c r="F172" s="187" t="s">
        <v>18</v>
      </c>
      <c r="G172" s="187" t="s">
        <v>14</v>
      </c>
      <c r="H172" s="187" t="s">
        <v>19</v>
      </c>
      <c r="I172" s="187" t="s">
        <v>2</v>
      </c>
      <c r="J172" s="187" t="s">
        <v>181</v>
      </c>
      <c r="K172" s="187" t="s">
        <v>216</v>
      </c>
      <c r="L172" s="187" t="s">
        <v>49</v>
      </c>
      <c r="M172" s="187" t="s">
        <v>30</v>
      </c>
      <c r="N172" s="189" t="s">
        <v>82</v>
      </c>
    </row>
    <row r="173" spans="1:14" ht="15" thickBot="1">
      <c r="A173" s="349" t="s">
        <v>299</v>
      </c>
      <c r="B173" s="314">
        <v>47.95</v>
      </c>
      <c r="C173" s="289" t="s">
        <v>225</v>
      </c>
      <c r="D173" s="263">
        <v>10000</v>
      </c>
      <c r="E173" s="263"/>
      <c r="F173" s="263">
        <f>D173</f>
        <v>10000</v>
      </c>
      <c r="G173" s="264"/>
      <c r="H173" s="265"/>
      <c r="I173" s="266">
        <f>D173</f>
        <v>10000</v>
      </c>
      <c r="J173" s="267"/>
      <c r="K173" s="152"/>
      <c r="L173" s="352">
        <f>E178/D178</f>
        <v>2.3156960977456113E-4</v>
      </c>
      <c r="M173" s="352">
        <f>L173*365</f>
        <v>8.4522907567714814E-2</v>
      </c>
      <c r="N173" s="190"/>
    </row>
    <row r="174" spans="1:14" ht="25.5">
      <c r="A174" s="350"/>
      <c r="B174" s="268"/>
      <c r="C174" s="290" t="s">
        <v>218</v>
      </c>
      <c r="D174" s="269">
        <v>8614.3516000000182</v>
      </c>
      <c r="E174" s="269">
        <v>3.4651999999999998</v>
      </c>
      <c r="F174" s="269">
        <f>D174+E174</f>
        <v>8617.8168000000187</v>
      </c>
      <c r="G174" s="270" t="s">
        <v>173</v>
      </c>
      <c r="H174" s="271">
        <v>9733.6200000000008</v>
      </c>
      <c r="I174" s="272">
        <v>8500</v>
      </c>
      <c r="J174" s="273">
        <f>E174/I174</f>
        <v>4.0767058823529408E-4</v>
      </c>
      <c r="K174" s="274">
        <f>(F174-I174)/(H174-I174)</f>
        <v>9.5504936690405981E-2</v>
      </c>
      <c r="L174" s="353"/>
      <c r="M174" s="353"/>
      <c r="N174" s="190" t="s">
        <v>180</v>
      </c>
    </row>
    <row r="175" spans="1:14" ht="25.5">
      <c r="A175" s="350"/>
      <c r="B175" s="355"/>
      <c r="C175" s="292" t="s">
        <v>176</v>
      </c>
      <c r="D175" s="278">
        <v>10073.219000000012</v>
      </c>
      <c r="E175" s="278">
        <v>2.1535000000000002</v>
      </c>
      <c r="F175" s="278">
        <f t="shared" ref="F175:F176" si="48">D175+E175</f>
        <v>10075.372500000012</v>
      </c>
      <c r="G175" s="279" t="s">
        <v>150</v>
      </c>
      <c r="H175" s="280">
        <v>10079.68</v>
      </c>
      <c r="I175" s="12">
        <v>10000</v>
      </c>
      <c r="J175" s="273">
        <f t="shared" ref="J175:J177" si="49">E175/I175</f>
        <v>2.1535000000000003E-4</v>
      </c>
      <c r="K175" s="275">
        <f t="shared" ref="K175:K177" si="50">(F175-I175)/(H175-I175)</f>
        <v>0.94594001004031059</v>
      </c>
      <c r="L175" s="353"/>
      <c r="M175" s="353"/>
      <c r="N175" s="192" t="s">
        <v>148</v>
      </c>
    </row>
    <row r="176" spans="1:14" ht="25.5">
      <c r="A176" s="350"/>
      <c r="B176" s="356"/>
      <c r="C176" s="292" t="s">
        <v>177</v>
      </c>
      <c r="D176" s="278">
        <v>1032.2223999999999</v>
      </c>
      <c r="E176" s="278">
        <v>0.32879999999999998</v>
      </c>
      <c r="F176" s="278">
        <f t="shared" si="48"/>
        <v>1032.5511999999999</v>
      </c>
      <c r="G176" s="279" t="s">
        <v>132</v>
      </c>
      <c r="H176" s="280">
        <v>1032.8800000000001</v>
      </c>
      <c r="I176" s="12">
        <v>1000</v>
      </c>
      <c r="J176" s="273">
        <f t="shared" si="49"/>
        <v>3.2879999999999997E-4</v>
      </c>
      <c r="K176" s="275">
        <f t="shared" si="50"/>
        <v>0.98999999999999311</v>
      </c>
      <c r="L176" s="353"/>
      <c r="M176" s="353"/>
      <c r="N176" s="192" t="s">
        <v>134</v>
      </c>
    </row>
    <row r="177" spans="1:14" ht="23.25" thickBot="1">
      <c r="A177" s="351"/>
      <c r="B177" s="281"/>
      <c r="C177" s="293" t="s">
        <v>175</v>
      </c>
      <c r="D177" s="282">
        <v>10171.020000000019</v>
      </c>
      <c r="E177" s="283">
        <v>3.29</v>
      </c>
      <c r="F177" s="283">
        <f>D177+E177</f>
        <v>10174.310000000019</v>
      </c>
      <c r="G177" s="284" t="s">
        <v>126</v>
      </c>
      <c r="H177" s="283">
        <v>11196.73</v>
      </c>
      <c r="I177" s="145">
        <v>10000</v>
      </c>
      <c r="J177" s="273">
        <f t="shared" si="49"/>
        <v>3.2900000000000003E-4</v>
      </c>
      <c r="K177" s="275">
        <f t="shared" si="50"/>
        <v>0.14565524387290329</v>
      </c>
      <c r="L177" s="354"/>
      <c r="M177" s="354"/>
      <c r="N177" s="193" t="s">
        <v>135</v>
      </c>
    </row>
    <row r="178" spans="1:14" ht="18.75" thickBot="1">
      <c r="A178" s="194" t="s">
        <v>120</v>
      </c>
      <c r="B178" s="173">
        <f>SUM(B173:B177)</f>
        <v>47.95</v>
      </c>
      <c r="C178" s="37" t="s">
        <v>75</v>
      </c>
      <c r="D178" s="11">
        <f>SUM(D173:D177)</f>
        <v>39890.813000000046</v>
      </c>
      <c r="E178" s="61">
        <f>SUM(E173:E177)</f>
        <v>9.2375000000000007</v>
      </c>
      <c r="F178" s="11">
        <f>SUM(F173:F177)</f>
        <v>39900.050500000048</v>
      </c>
      <c r="G178" s="121" t="s">
        <v>154</v>
      </c>
      <c r="H178" s="66">
        <f>L173*10000</f>
        <v>2.3156960977456111</v>
      </c>
      <c r="I178" s="157">
        <f>SUM(I173:I177)</f>
        <v>39500</v>
      </c>
      <c r="J178" s="68"/>
      <c r="K178" s="68"/>
      <c r="L178" s="7" t="s">
        <v>56</v>
      </c>
      <c r="M178" s="66">
        <f>M173*10000</f>
        <v>845.2290756771481</v>
      </c>
      <c r="N178" s="195"/>
    </row>
    <row r="179" spans="1:14" ht="26.25" thickTop="1">
      <c r="A179" s="346" t="s">
        <v>194</v>
      </c>
      <c r="B179" s="122" t="s">
        <v>138</v>
      </c>
      <c r="C179" s="244" t="s">
        <v>139</v>
      </c>
      <c r="D179" s="123">
        <v>1414.23</v>
      </c>
      <c r="E179" s="124">
        <v>0</v>
      </c>
      <c r="F179" s="124">
        <f>D179+E179</f>
        <v>1414.23</v>
      </c>
      <c r="G179" s="125">
        <v>42811</v>
      </c>
      <c r="H179" s="123">
        <f>F179</f>
        <v>1414.23</v>
      </c>
      <c r="I179" s="126">
        <v>1500</v>
      </c>
      <c r="J179" s="127">
        <f>(H179-I179)/I179</f>
        <v>-5.7179999999999988E-2</v>
      </c>
      <c r="K179" s="127"/>
      <c r="L179" s="128"/>
      <c r="M179" s="129"/>
      <c r="N179" s="196"/>
    </row>
    <row r="180" spans="1:14" ht="25.5">
      <c r="A180" s="347"/>
      <c r="B180" s="130" t="s">
        <v>138</v>
      </c>
      <c r="C180" s="243" t="s">
        <v>195</v>
      </c>
      <c r="D180" s="131">
        <v>1504.93</v>
      </c>
      <c r="E180" s="132">
        <v>0</v>
      </c>
      <c r="F180" s="132">
        <f>D180+E180</f>
        <v>1504.93</v>
      </c>
      <c r="G180" s="133">
        <v>42927</v>
      </c>
      <c r="H180" s="131">
        <f>F180</f>
        <v>1504.93</v>
      </c>
      <c r="I180" s="166">
        <v>1500</v>
      </c>
      <c r="J180" s="167">
        <f>(H180-I180)/I180</f>
        <v>3.286666666666709E-3</v>
      </c>
      <c r="K180" s="237" t="s">
        <v>200</v>
      </c>
      <c r="L180" s="242">
        <f>F180/1026.56</f>
        <v>1.4659932200748131</v>
      </c>
      <c r="M180" s="241" t="s">
        <v>199</v>
      </c>
      <c r="N180" s="240" t="s">
        <v>198</v>
      </c>
    </row>
    <row r="181" spans="1:14" ht="28.5">
      <c r="A181" s="348"/>
      <c r="B181" s="161">
        <f>H181-I181</f>
        <v>23.680000000000291</v>
      </c>
      <c r="C181" s="277" t="s">
        <v>226</v>
      </c>
      <c r="D181" s="163">
        <v>22691.829999999987</v>
      </c>
      <c r="E181" s="162">
        <v>3.8500000000129511</v>
      </c>
      <c r="F181" s="162">
        <f>D181+E181</f>
        <v>22695.68</v>
      </c>
      <c r="G181" s="164" t="s">
        <v>10</v>
      </c>
      <c r="H181" s="165">
        <f>F181</f>
        <v>22695.68</v>
      </c>
      <c r="I181" s="170">
        <v>22672</v>
      </c>
      <c r="J181" s="238">
        <f t="shared" ref="J181" si="51">E181/D181</f>
        <v>1.6966458853309553E-4</v>
      </c>
      <c r="K181" s="276">
        <f>(F181-I181)/I181</f>
        <v>1.0444601270289471E-3</v>
      </c>
      <c r="L181" s="174"/>
      <c r="M181" s="175"/>
      <c r="N181" s="197"/>
    </row>
    <row r="182" spans="1:14">
      <c r="A182" s="198"/>
      <c r="B182" s="185"/>
      <c r="C182" s="185"/>
      <c r="D182" s="185"/>
      <c r="E182" s="185"/>
      <c r="F182" s="185"/>
      <c r="G182" s="185"/>
      <c r="H182" s="185"/>
      <c r="I182" s="185"/>
      <c r="J182" s="185"/>
      <c r="K182" s="185"/>
      <c r="L182" s="185"/>
      <c r="M182" s="185"/>
      <c r="N182" s="199"/>
    </row>
    <row r="183" spans="1:14" s="156" customFormat="1" ht="16.5" customHeight="1" thickBot="1">
      <c r="A183" s="200" t="s">
        <v>0</v>
      </c>
      <c r="B183" s="177" t="s">
        <v>1</v>
      </c>
      <c r="C183" s="180" t="s">
        <v>102</v>
      </c>
      <c r="D183" s="180" t="s">
        <v>2</v>
      </c>
      <c r="E183" s="180" t="s">
        <v>94</v>
      </c>
      <c r="F183" s="177" t="s">
        <v>183</v>
      </c>
      <c r="G183" s="177" t="s">
        <v>190</v>
      </c>
      <c r="H183" s="177" t="s">
        <v>188</v>
      </c>
      <c r="I183" s="179" t="s">
        <v>189</v>
      </c>
      <c r="J183" s="179" t="s">
        <v>112</v>
      </c>
      <c r="K183" s="181" t="s">
        <v>186</v>
      </c>
      <c r="L183" s="260" t="s">
        <v>220</v>
      </c>
      <c r="M183" s="178" t="s">
        <v>185</v>
      </c>
      <c r="N183" s="201" t="s">
        <v>184</v>
      </c>
    </row>
    <row r="184" spans="1:14" s="182" customFormat="1" ht="16.5" thickBot="1">
      <c r="A184" s="202" t="s">
        <v>269</v>
      </c>
      <c r="B184" s="203" t="s">
        <v>58</v>
      </c>
      <c r="C184" s="204">
        <f>F178+B178</f>
        <v>39948.000500000046</v>
      </c>
      <c r="D184" s="204">
        <f>I178</f>
        <v>39500</v>
      </c>
      <c r="E184" s="205">
        <v>13</v>
      </c>
      <c r="F184" s="206">
        <f>C184-D184</f>
        <v>448.00050000004558</v>
      </c>
      <c r="G184" s="207">
        <f>F184/D184</f>
        <v>1.1341784810127736E-2</v>
      </c>
      <c r="H184" s="206">
        <f>F184/E184</f>
        <v>34.461576923080429</v>
      </c>
      <c r="I184" s="207">
        <f>G184/E184</f>
        <v>8.7244498539444128E-4</v>
      </c>
      <c r="J184" s="208">
        <f>H184*10000/D184</f>
        <v>8.724449853944412</v>
      </c>
      <c r="K184" s="209">
        <f>B178</f>
        <v>47.95</v>
      </c>
      <c r="L184" s="209">
        <f>F184-K184</f>
        <v>400.05050000004559</v>
      </c>
      <c r="M184" s="207">
        <f>I184*365</f>
        <v>0.31844241966897108</v>
      </c>
      <c r="N184" s="210">
        <f>H184*365</f>
        <v>12578.475576924357</v>
      </c>
    </row>
    <row r="185" spans="1:14" ht="15.75" thickTop="1" thickBot="1"/>
    <row r="186" spans="1:14" s="156" customFormat="1" ht="15.75" thickTop="1" thickBot="1">
      <c r="A186" s="186" t="s">
        <v>0</v>
      </c>
      <c r="B186" s="187" t="s">
        <v>142</v>
      </c>
      <c r="C186" s="188" t="s">
        <v>1</v>
      </c>
      <c r="D186" s="187" t="s">
        <v>17</v>
      </c>
      <c r="E186" s="187" t="s">
        <v>11</v>
      </c>
      <c r="F186" s="187" t="s">
        <v>18</v>
      </c>
      <c r="G186" s="187" t="s">
        <v>14</v>
      </c>
      <c r="H186" s="187" t="s">
        <v>19</v>
      </c>
      <c r="I186" s="187" t="s">
        <v>2</v>
      </c>
      <c r="J186" s="187" t="s">
        <v>181</v>
      </c>
      <c r="K186" s="187" t="s">
        <v>216</v>
      </c>
      <c r="L186" s="187" t="s">
        <v>49</v>
      </c>
      <c r="M186" s="187" t="s">
        <v>30</v>
      </c>
      <c r="N186" s="189" t="s">
        <v>82</v>
      </c>
    </row>
    <row r="187" spans="1:14" ht="15" thickBot="1">
      <c r="A187" s="349" t="s">
        <v>300</v>
      </c>
      <c r="B187" s="315">
        <v>47.95</v>
      </c>
      <c r="C187" s="289" t="s">
        <v>225</v>
      </c>
      <c r="D187" s="263">
        <v>10000</v>
      </c>
      <c r="E187" s="263"/>
      <c r="F187" s="263">
        <f>D187</f>
        <v>10000</v>
      </c>
      <c r="G187" s="264"/>
      <c r="H187" s="265"/>
      <c r="I187" s="266">
        <f>D187</f>
        <v>10000</v>
      </c>
      <c r="J187" s="267"/>
      <c r="K187" s="152"/>
      <c r="L187" s="352">
        <f>E192/D192</f>
        <v>2.3151599770531591E-4</v>
      </c>
      <c r="M187" s="352">
        <f>L187*365</f>
        <v>8.4503339162440308E-2</v>
      </c>
      <c r="N187" s="190"/>
    </row>
    <row r="188" spans="1:14" ht="25.5">
      <c r="A188" s="350"/>
      <c r="B188" s="268"/>
      <c r="C188" s="290" t="s">
        <v>218</v>
      </c>
      <c r="D188" s="269">
        <v>8617.8168000000187</v>
      </c>
      <c r="E188" s="269">
        <v>3.4651999999999998</v>
      </c>
      <c r="F188" s="269">
        <f>D188+E188</f>
        <v>8621.2820000000193</v>
      </c>
      <c r="G188" s="270" t="s">
        <v>173</v>
      </c>
      <c r="H188" s="271">
        <v>9733.6200000000008</v>
      </c>
      <c r="I188" s="272">
        <v>8500</v>
      </c>
      <c r="J188" s="273">
        <f>E188/I188</f>
        <v>4.0767058823529408E-4</v>
      </c>
      <c r="K188" s="274">
        <f>(F188-I188)/(H188-I188)</f>
        <v>9.8313905416594391E-2</v>
      </c>
      <c r="L188" s="353"/>
      <c r="M188" s="353"/>
      <c r="N188" s="190" t="s">
        <v>180</v>
      </c>
    </row>
    <row r="189" spans="1:14" ht="25.5">
      <c r="A189" s="350"/>
      <c r="B189" s="355"/>
      <c r="C189" s="292" t="s">
        <v>176</v>
      </c>
      <c r="D189" s="278">
        <v>10075.372500000012</v>
      </c>
      <c r="E189" s="278">
        <v>2.1535000000000002</v>
      </c>
      <c r="F189" s="278">
        <f t="shared" ref="F189:F190" si="52">D189+E189</f>
        <v>10077.526000000013</v>
      </c>
      <c r="G189" s="279" t="s">
        <v>150</v>
      </c>
      <c r="H189" s="280">
        <v>10079.68</v>
      </c>
      <c r="I189" s="12">
        <v>10000</v>
      </c>
      <c r="J189" s="273">
        <f t="shared" ref="J189:J191" si="53">E189/I189</f>
        <v>2.1535000000000003E-4</v>
      </c>
      <c r="K189" s="275">
        <f t="shared" ref="K189:K191" si="54">(F189-I189)/(H189-I189)</f>
        <v>0.9729668674700338</v>
      </c>
      <c r="L189" s="353"/>
      <c r="M189" s="353"/>
      <c r="N189" s="192" t="s">
        <v>148</v>
      </c>
    </row>
    <row r="190" spans="1:14" ht="25.5">
      <c r="A190" s="350"/>
      <c r="B190" s="356"/>
      <c r="C190" s="292" t="s">
        <v>177</v>
      </c>
      <c r="D190" s="278">
        <v>1032.5511999999999</v>
      </c>
      <c r="E190" s="278">
        <v>0.32879999999999998</v>
      </c>
      <c r="F190" s="278">
        <f t="shared" si="52"/>
        <v>1032.8799999999999</v>
      </c>
      <c r="G190" s="279" t="s">
        <v>132</v>
      </c>
      <c r="H190" s="280">
        <v>1032.8800000000001</v>
      </c>
      <c r="I190" s="12">
        <v>1000</v>
      </c>
      <c r="J190" s="273">
        <f t="shared" si="53"/>
        <v>3.2879999999999997E-4</v>
      </c>
      <c r="K190" s="275">
        <f t="shared" si="54"/>
        <v>0.99999999999999312</v>
      </c>
      <c r="L190" s="353"/>
      <c r="M190" s="353"/>
      <c r="N190" s="192" t="s">
        <v>134</v>
      </c>
    </row>
    <row r="191" spans="1:14" ht="23.25" thickBot="1">
      <c r="A191" s="351"/>
      <c r="B191" s="281"/>
      <c r="C191" s="293" t="s">
        <v>175</v>
      </c>
      <c r="D191" s="282">
        <v>10174.310000000019</v>
      </c>
      <c r="E191" s="283">
        <v>3.29</v>
      </c>
      <c r="F191" s="283">
        <f>D191+E191</f>
        <v>10177.60000000002</v>
      </c>
      <c r="G191" s="284" t="s">
        <v>126</v>
      </c>
      <c r="H191" s="283">
        <v>11196.73</v>
      </c>
      <c r="I191" s="145">
        <v>10000</v>
      </c>
      <c r="J191" s="273">
        <f t="shared" si="53"/>
        <v>3.2900000000000003E-4</v>
      </c>
      <c r="K191" s="275">
        <f t="shared" si="54"/>
        <v>0.14840440199545465</v>
      </c>
      <c r="L191" s="354"/>
      <c r="M191" s="354"/>
      <c r="N191" s="193" t="s">
        <v>135</v>
      </c>
    </row>
    <row r="192" spans="1:14" ht="18.75" thickBot="1">
      <c r="A192" s="194" t="s">
        <v>72</v>
      </c>
      <c r="B192" s="173">
        <f>SUM(B187:B191)</f>
        <v>47.95</v>
      </c>
      <c r="C192" s="37" t="s">
        <v>75</v>
      </c>
      <c r="D192" s="11">
        <f>SUM(D187:D191)</f>
        <v>39900.050500000048</v>
      </c>
      <c r="E192" s="61">
        <f>SUM(E187:E191)</f>
        <v>9.2375000000000007</v>
      </c>
      <c r="F192" s="11">
        <f>SUM(F187:F191)</f>
        <v>39909.288000000059</v>
      </c>
      <c r="G192" s="121" t="s">
        <v>154</v>
      </c>
      <c r="H192" s="66">
        <f>L187*10000</f>
        <v>2.3151599770531592</v>
      </c>
      <c r="I192" s="157">
        <f>SUM(I187:I191)</f>
        <v>39500</v>
      </c>
      <c r="J192" s="68"/>
      <c r="K192" s="68"/>
      <c r="L192" s="7" t="s">
        <v>56</v>
      </c>
      <c r="M192" s="66">
        <f>M187*10000</f>
        <v>845.03339162440307</v>
      </c>
      <c r="N192" s="195"/>
    </row>
    <row r="193" spans="1:14" ht="26.25" thickTop="1">
      <c r="A193" s="346" t="s">
        <v>194</v>
      </c>
      <c r="B193" s="122" t="s">
        <v>138</v>
      </c>
      <c r="C193" s="244" t="s">
        <v>139</v>
      </c>
      <c r="D193" s="123">
        <v>1414.23</v>
      </c>
      <c r="E193" s="124">
        <v>0</v>
      </c>
      <c r="F193" s="124">
        <f>D193+E193</f>
        <v>1414.23</v>
      </c>
      <c r="G193" s="125">
        <v>42811</v>
      </c>
      <c r="H193" s="123">
        <f>F193</f>
        <v>1414.23</v>
      </c>
      <c r="I193" s="126">
        <v>1500</v>
      </c>
      <c r="J193" s="127">
        <f>(H193-I193)/I193</f>
        <v>-5.7179999999999988E-2</v>
      </c>
      <c r="K193" s="127"/>
      <c r="L193" s="128"/>
      <c r="M193" s="129"/>
      <c r="N193" s="196"/>
    </row>
    <row r="194" spans="1:14" ht="25.5">
      <c r="A194" s="347"/>
      <c r="B194" s="130" t="s">
        <v>138</v>
      </c>
      <c r="C194" s="243" t="s">
        <v>195</v>
      </c>
      <c r="D194" s="131">
        <v>1504.93</v>
      </c>
      <c r="E194" s="132">
        <v>0</v>
      </c>
      <c r="F194" s="132">
        <f>D194+E194</f>
        <v>1504.93</v>
      </c>
      <c r="G194" s="133">
        <v>42927</v>
      </c>
      <c r="H194" s="131">
        <f>F194</f>
        <v>1504.93</v>
      </c>
      <c r="I194" s="166">
        <v>1500</v>
      </c>
      <c r="J194" s="167">
        <f>(H194-I194)/I194</f>
        <v>3.286666666666709E-3</v>
      </c>
      <c r="K194" s="237" t="s">
        <v>200</v>
      </c>
      <c r="L194" s="242">
        <f>F194/1026.56</f>
        <v>1.4659932200748131</v>
      </c>
      <c r="M194" s="241" t="s">
        <v>199</v>
      </c>
      <c r="N194" s="240" t="s">
        <v>198</v>
      </c>
    </row>
    <row r="195" spans="1:14" ht="28.5">
      <c r="A195" s="348"/>
      <c r="B195" s="161">
        <f>H195-I195</f>
        <v>26.020000000000437</v>
      </c>
      <c r="C195" s="277" t="s">
        <v>226</v>
      </c>
      <c r="D195" s="163">
        <v>22695.68</v>
      </c>
      <c r="E195" s="162">
        <v>2.34</v>
      </c>
      <c r="F195" s="162">
        <f>D195+E195</f>
        <v>22698.02</v>
      </c>
      <c r="G195" s="164" t="s">
        <v>10</v>
      </c>
      <c r="H195" s="165">
        <f>F195</f>
        <v>22698.02</v>
      </c>
      <c r="I195" s="170">
        <v>22672</v>
      </c>
      <c r="J195" s="238">
        <f t="shared" ref="J195" si="55">E195/D195</f>
        <v>1.0310332186565901E-4</v>
      </c>
      <c r="K195" s="276">
        <f>(F195-I195)/I195</f>
        <v>1.1476711362032655E-3</v>
      </c>
      <c r="L195" s="174"/>
      <c r="M195" s="175"/>
      <c r="N195" s="197"/>
    </row>
    <row r="196" spans="1:14">
      <c r="A196" s="198"/>
      <c r="B196" s="185"/>
      <c r="C196" s="185"/>
      <c r="D196" s="185"/>
      <c r="E196" s="185"/>
      <c r="F196" s="185"/>
      <c r="G196" s="185"/>
      <c r="H196" s="185"/>
      <c r="I196" s="185"/>
      <c r="J196" s="185"/>
      <c r="K196" s="185"/>
      <c r="L196" s="185"/>
      <c r="M196" s="185"/>
      <c r="N196" s="199"/>
    </row>
    <row r="197" spans="1:14" s="156" customFormat="1" ht="16.5" customHeight="1" thickBot="1">
      <c r="A197" s="200" t="s">
        <v>0</v>
      </c>
      <c r="B197" s="177" t="s">
        <v>1</v>
      </c>
      <c r="C197" s="180" t="s">
        <v>102</v>
      </c>
      <c r="D197" s="180" t="s">
        <v>2</v>
      </c>
      <c r="E197" s="180" t="s">
        <v>94</v>
      </c>
      <c r="F197" s="177" t="s">
        <v>183</v>
      </c>
      <c r="G197" s="177" t="s">
        <v>190</v>
      </c>
      <c r="H197" s="177" t="s">
        <v>188</v>
      </c>
      <c r="I197" s="179" t="s">
        <v>189</v>
      </c>
      <c r="J197" s="179" t="s">
        <v>112</v>
      </c>
      <c r="K197" s="181" t="s">
        <v>186</v>
      </c>
      <c r="L197" s="260" t="s">
        <v>220</v>
      </c>
      <c r="M197" s="178" t="s">
        <v>185</v>
      </c>
      <c r="N197" s="201" t="s">
        <v>184</v>
      </c>
    </row>
    <row r="198" spans="1:14" s="182" customFormat="1" ht="16.5" thickBot="1">
      <c r="A198" s="202" t="s">
        <v>269</v>
      </c>
      <c r="B198" s="203" t="s">
        <v>58</v>
      </c>
      <c r="C198" s="204">
        <f>F192+B192</f>
        <v>39957.238000000056</v>
      </c>
      <c r="D198" s="204">
        <f>I192</f>
        <v>39500</v>
      </c>
      <c r="E198" s="205">
        <v>14</v>
      </c>
      <c r="F198" s="206">
        <f>C198-D198</f>
        <v>457.23800000005576</v>
      </c>
      <c r="G198" s="207">
        <f>F198/D198</f>
        <v>1.1575645569621665E-2</v>
      </c>
      <c r="H198" s="206">
        <f>F198/E198</f>
        <v>32.659857142861128</v>
      </c>
      <c r="I198" s="207">
        <f>G198/E198</f>
        <v>8.2683182640154744E-4</v>
      </c>
      <c r="J198" s="208">
        <f>H198*10000/D198</f>
        <v>8.2683182640154751</v>
      </c>
      <c r="K198" s="209">
        <f>B192</f>
        <v>47.95</v>
      </c>
      <c r="L198" s="209">
        <f>F198-K198</f>
        <v>409.28800000005577</v>
      </c>
      <c r="M198" s="207">
        <f>I198*365</f>
        <v>0.30179361663656479</v>
      </c>
      <c r="N198" s="210">
        <f>H198*365</f>
        <v>11920.847857144312</v>
      </c>
    </row>
    <row r="199" spans="1:14" ht="15.75" thickTop="1" thickBot="1"/>
    <row r="200" spans="1:14" s="156" customFormat="1" ht="15.75" thickTop="1" thickBot="1">
      <c r="A200" s="186" t="s">
        <v>0</v>
      </c>
      <c r="B200" s="187" t="s">
        <v>142</v>
      </c>
      <c r="C200" s="188" t="s">
        <v>1</v>
      </c>
      <c r="D200" s="187" t="s">
        <v>17</v>
      </c>
      <c r="E200" s="187" t="s">
        <v>11</v>
      </c>
      <c r="F200" s="187" t="s">
        <v>18</v>
      </c>
      <c r="G200" s="187" t="s">
        <v>14</v>
      </c>
      <c r="H200" s="187" t="s">
        <v>19</v>
      </c>
      <c r="I200" s="187" t="s">
        <v>2</v>
      </c>
      <c r="J200" s="187" t="s">
        <v>181</v>
      </c>
      <c r="K200" s="187" t="s">
        <v>216</v>
      </c>
      <c r="L200" s="187" t="s">
        <v>49</v>
      </c>
      <c r="M200" s="187" t="s">
        <v>30</v>
      </c>
      <c r="N200" s="189" t="s">
        <v>82</v>
      </c>
    </row>
    <row r="201" spans="1:14" ht="15" thickBot="1">
      <c r="A201" s="349" t="s">
        <v>301</v>
      </c>
      <c r="B201" s="315">
        <v>47.95</v>
      </c>
      <c r="C201" s="289" t="s">
        <v>225</v>
      </c>
      <c r="D201" s="263">
        <v>10000</v>
      </c>
      <c r="E201" s="263"/>
      <c r="F201" s="263">
        <f>D201</f>
        <v>10000</v>
      </c>
      <c r="G201" s="264"/>
      <c r="H201" s="265"/>
      <c r="I201" s="266">
        <f>D201</f>
        <v>10000</v>
      </c>
      <c r="J201" s="267"/>
      <c r="K201" s="152"/>
      <c r="L201" s="352">
        <f>E206/D206</f>
        <v>2.2322372676756314E-4</v>
      </c>
      <c r="M201" s="352">
        <f>L201*365</f>
        <v>8.1476660270160539E-2</v>
      </c>
      <c r="N201" s="190"/>
    </row>
    <row r="202" spans="1:14" ht="25.5">
      <c r="A202" s="350"/>
      <c r="B202" s="268"/>
      <c r="C202" s="290" t="s">
        <v>218</v>
      </c>
      <c r="D202" s="269">
        <v>8621.2820000000193</v>
      </c>
      <c r="E202" s="269">
        <v>3.4651999999999998</v>
      </c>
      <c r="F202" s="269">
        <f>D202+E202</f>
        <v>8624.7472000000198</v>
      </c>
      <c r="G202" s="270" t="s">
        <v>173</v>
      </c>
      <c r="H202" s="271">
        <v>9733.6200000000008</v>
      </c>
      <c r="I202" s="272">
        <v>8500</v>
      </c>
      <c r="J202" s="273">
        <f>E202/I202</f>
        <v>4.0767058823529408E-4</v>
      </c>
      <c r="K202" s="274">
        <f>(F202-I202)/(H202-I202)</f>
        <v>0.1011228741427828</v>
      </c>
      <c r="L202" s="353"/>
      <c r="M202" s="353"/>
      <c r="N202" s="190" t="s">
        <v>180</v>
      </c>
    </row>
    <row r="203" spans="1:14" ht="25.5">
      <c r="A203" s="350"/>
      <c r="B203" s="355"/>
      <c r="C203" s="292" t="s">
        <v>176</v>
      </c>
      <c r="D203" s="278">
        <v>10077.526000000013</v>
      </c>
      <c r="E203" s="278">
        <v>2.1535000000000002</v>
      </c>
      <c r="F203" s="278">
        <f t="shared" ref="F203:F204" si="56">D203+E203</f>
        <v>10079.679500000013</v>
      </c>
      <c r="G203" s="279" t="s">
        <v>150</v>
      </c>
      <c r="H203" s="280">
        <v>10079.68</v>
      </c>
      <c r="I203" s="12">
        <v>10000</v>
      </c>
      <c r="J203" s="273">
        <f t="shared" ref="J203:J205" si="57">E203/I203</f>
        <v>2.1535000000000003E-4</v>
      </c>
      <c r="K203" s="275">
        <f t="shared" ref="K203:K205" si="58">(F203-I203)/(H203-I203)</f>
        <v>0.99999372489975691</v>
      </c>
      <c r="L203" s="353"/>
      <c r="M203" s="353"/>
      <c r="N203" s="192" t="s">
        <v>148</v>
      </c>
    </row>
    <row r="204" spans="1:14" ht="25.5">
      <c r="A204" s="350"/>
      <c r="B204" s="356"/>
      <c r="C204" s="292" t="s">
        <v>177</v>
      </c>
      <c r="D204" s="278">
        <v>1032.8799999999999</v>
      </c>
      <c r="E204" s="278">
        <v>0</v>
      </c>
      <c r="F204" s="278">
        <f t="shared" si="56"/>
        <v>1032.8799999999999</v>
      </c>
      <c r="G204" s="279" t="s">
        <v>132</v>
      </c>
      <c r="H204" s="280">
        <v>1032.8800000000001</v>
      </c>
      <c r="I204" s="12">
        <v>1000</v>
      </c>
      <c r="J204" s="273">
        <f t="shared" si="57"/>
        <v>0</v>
      </c>
      <c r="K204" s="275">
        <f t="shared" si="58"/>
        <v>0.99999999999999312</v>
      </c>
      <c r="L204" s="353"/>
      <c r="M204" s="353"/>
      <c r="N204" s="192" t="s">
        <v>134</v>
      </c>
    </row>
    <row r="205" spans="1:14" ht="23.25" thickBot="1">
      <c r="A205" s="351"/>
      <c r="B205" s="281"/>
      <c r="C205" s="293" t="s">
        <v>175</v>
      </c>
      <c r="D205" s="282">
        <v>10177.60000000002</v>
      </c>
      <c r="E205" s="283">
        <v>3.29</v>
      </c>
      <c r="F205" s="283">
        <f>D205+E205</f>
        <v>10180.890000000021</v>
      </c>
      <c r="G205" s="284" t="s">
        <v>126</v>
      </c>
      <c r="H205" s="283">
        <v>11196.73</v>
      </c>
      <c r="I205" s="145">
        <v>10000</v>
      </c>
      <c r="J205" s="273">
        <f t="shared" si="57"/>
        <v>3.2900000000000003E-4</v>
      </c>
      <c r="K205" s="275">
        <f t="shared" si="58"/>
        <v>0.15115356011800599</v>
      </c>
      <c r="L205" s="354"/>
      <c r="M205" s="354"/>
      <c r="N205" s="193" t="s">
        <v>135</v>
      </c>
    </row>
    <row r="206" spans="1:14" ht="18.75" thickBot="1">
      <c r="A206" s="194" t="s">
        <v>79</v>
      </c>
      <c r="B206" s="173">
        <f>SUM(B201:B205)</f>
        <v>47.95</v>
      </c>
      <c r="C206" s="37" t="s">
        <v>75</v>
      </c>
      <c r="D206" s="11">
        <f>SUM(D201:D205)</f>
        <v>39909.288000000059</v>
      </c>
      <c r="E206" s="61">
        <f>SUM(E201:E205)</f>
        <v>8.9086999999999996</v>
      </c>
      <c r="F206" s="11">
        <f>SUM(F201:F205)</f>
        <v>39918.196700000059</v>
      </c>
      <c r="G206" s="121" t="s">
        <v>154</v>
      </c>
      <c r="H206" s="66">
        <f>L201*10000</f>
        <v>2.2322372676756315</v>
      </c>
      <c r="I206" s="157">
        <f>SUM(I201:I205)</f>
        <v>39500</v>
      </c>
      <c r="J206" s="68"/>
      <c r="K206" s="68"/>
      <c r="L206" s="7" t="s">
        <v>56</v>
      </c>
      <c r="M206" s="66">
        <f>M201*10000</f>
        <v>814.76660270160539</v>
      </c>
      <c r="N206" s="195"/>
    </row>
    <row r="207" spans="1:14" ht="26.25" thickTop="1">
      <c r="A207" s="346" t="s">
        <v>194</v>
      </c>
      <c r="B207" s="122" t="s">
        <v>138</v>
      </c>
      <c r="C207" s="244" t="s">
        <v>139</v>
      </c>
      <c r="D207" s="123">
        <v>1414.23</v>
      </c>
      <c r="E207" s="124">
        <v>0</v>
      </c>
      <c r="F207" s="124">
        <f>D207+E207</f>
        <v>1414.23</v>
      </c>
      <c r="G207" s="125">
        <v>42811</v>
      </c>
      <c r="H207" s="123">
        <f>F207</f>
        <v>1414.23</v>
      </c>
      <c r="I207" s="126">
        <v>1500</v>
      </c>
      <c r="J207" s="127">
        <f>(H207-I207)/I207</f>
        <v>-5.7179999999999988E-2</v>
      </c>
      <c r="K207" s="127"/>
      <c r="L207" s="128"/>
      <c r="M207" s="129"/>
      <c r="N207" s="196"/>
    </row>
    <row r="208" spans="1:14" ht="25.5">
      <c r="A208" s="347"/>
      <c r="B208" s="130" t="s">
        <v>138</v>
      </c>
      <c r="C208" s="243" t="s">
        <v>195</v>
      </c>
      <c r="D208" s="131">
        <v>1504.93</v>
      </c>
      <c r="E208" s="132">
        <v>0</v>
      </c>
      <c r="F208" s="132">
        <f>D208+E208</f>
        <v>1504.93</v>
      </c>
      <c r="G208" s="133">
        <v>42927</v>
      </c>
      <c r="H208" s="131">
        <f>F208</f>
        <v>1504.93</v>
      </c>
      <c r="I208" s="166">
        <v>1500</v>
      </c>
      <c r="J208" s="167">
        <f>(H208-I208)/I208</f>
        <v>3.286666666666709E-3</v>
      </c>
      <c r="K208" s="237" t="s">
        <v>200</v>
      </c>
      <c r="L208" s="242">
        <f>F208/1026.56</f>
        <v>1.4659932200748131</v>
      </c>
      <c r="M208" s="241" t="s">
        <v>199</v>
      </c>
      <c r="N208" s="240" t="s">
        <v>198</v>
      </c>
    </row>
    <row r="209" spans="1:14" ht="28.5">
      <c r="A209" s="348"/>
      <c r="B209" s="161">
        <f>H209-I209</f>
        <v>26.069999999999709</v>
      </c>
      <c r="C209" s="277" t="s">
        <v>226</v>
      </c>
      <c r="D209" s="163">
        <v>22698.02</v>
      </c>
      <c r="E209" s="162">
        <v>0.05</v>
      </c>
      <c r="F209" s="162">
        <f>D209+E209</f>
        <v>22698.07</v>
      </c>
      <c r="G209" s="164" t="s">
        <v>10</v>
      </c>
      <c r="H209" s="165">
        <f>F209</f>
        <v>22698.07</v>
      </c>
      <c r="I209" s="170">
        <v>22672</v>
      </c>
      <c r="J209" s="238">
        <f t="shared" ref="J209" si="59">E209/D209</f>
        <v>2.2028353133885687E-6</v>
      </c>
      <c r="K209" s="276">
        <f>(F209-I209)/I209</f>
        <v>1.149876499647129E-3</v>
      </c>
      <c r="L209" s="174"/>
      <c r="M209" s="175"/>
      <c r="N209" s="197"/>
    </row>
    <row r="210" spans="1:14">
      <c r="A210" s="198"/>
      <c r="B210" s="185"/>
      <c r="C210" s="185"/>
      <c r="D210" s="185"/>
      <c r="E210" s="185"/>
      <c r="F210" s="185"/>
      <c r="G210" s="185"/>
      <c r="H210" s="185"/>
      <c r="I210" s="185"/>
      <c r="J210" s="185"/>
      <c r="K210" s="185"/>
      <c r="L210" s="185"/>
      <c r="M210" s="185"/>
      <c r="N210" s="199"/>
    </row>
    <row r="211" spans="1:14" s="156" customFormat="1" ht="16.5" customHeight="1" thickBot="1">
      <c r="A211" s="200" t="s">
        <v>0</v>
      </c>
      <c r="B211" s="177" t="s">
        <v>1</v>
      </c>
      <c r="C211" s="180" t="s">
        <v>102</v>
      </c>
      <c r="D211" s="180" t="s">
        <v>2</v>
      </c>
      <c r="E211" s="180" t="s">
        <v>94</v>
      </c>
      <c r="F211" s="177" t="s">
        <v>183</v>
      </c>
      <c r="G211" s="177" t="s">
        <v>190</v>
      </c>
      <c r="H211" s="177" t="s">
        <v>188</v>
      </c>
      <c r="I211" s="179" t="s">
        <v>189</v>
      </c>
      <c r="J211" s="179" t="s">
        <v>112</v>
      </c>
      <c r="K211" s="181" t="s">
        <v>186</v>
      </c>
      <c r="L211" s="260" t="s">
        <v>220</v>
      </c>
      <c r="M211" s="178" t="s">
        <v>185</v>
      </c>
      <c r="N211" s="201" t="s">
        <v>184</v>
      </c>
    </row>
    <row r="212" spans="1:14" s="182" customFormat="1" ht="16.5" thickBot="1">
      <c r="A212" s="202" t="s">
        <v>269</v>
      </c>
      <c r="B212" s="203" t="s">
        <v>58</v>
      </c>
      <c r="C212" s="204">
        <f>F206+B206</f>
        <v>39966.146700000056</v>
      </c>
      <c r="D212" s="204">
        <f>I206</f>
        <v>39500</v>
      </c>
      <c r="E212" s="205">
        <v>15</v>
      </c>
      <c r="F212" s="206">
        <f>C212-D212</f>
        <v>466.14670000005572</v>
      </c>
      <c r="G212" s="207">
        <f>F212/D212</f>
        <v>1.1801182278482423E-2</v>
      </c>
      <c r="H212" s="206">
        <f>F212/E212</f>
        <v>31.076446666670382</v>
      </c>
      <c r="I212" s="207">
        <f>G212/E212</f>
        <v>7.8674548523216157E-4</v>
      </c>
      <c r="J212" s="208">
        <f>H212*10000/D212</f>
        <v>7.8674548523216155</v>
      </c>
      <c r="K212" s="209">
        <f>B206</f>
        <v>47.95</v>
      </c>
      <c r="L212" s="209">
        <f>F212-K212</f>
        <v>418.19670000005573</v>
      </c>
      <c r="M212" s="207">
        <f>I212*365</f>
        <v>0.28716210210973897</v>
      </c>
      <c r="N212" s="210">
        <f>H212*365</f>
        <v>11342.903033334689</v>
      </c>
    </row>
    <row r="213" spans="1:14" ht="15.75" thickTop="1" thickBot="1"/>
    <row r="214" spans="1:14" s="156" customFormat="1" ht="15.75" thickTop="1" thickBot="1">
      <c r="A214" s="186" t="s">
        <v>0</v>
      </c>
      <c r="B214" s="187" t="s">
        <v>142</v>
      </c>
      <c r="C214" s="188" t="s">
        <v>1</v>
      </c>
      <c r="D214" s="187" t="s">
        <v>17</v>
      </c>
      <c r="E214" s="187" t="s">
        <v>11</v>
      </c>
      <c r="F214" s="187" t="s">
        <v>18</v>
      </c>
      <c r="G214" s="187" t="s">
        <v>14</v>
      </c>
      <c r="H214" s="187" t="s">
        <v>19</v>
      </c>
      <c r="I214" s="187" t="s">
        <v>2</v>
      </c>
      <c r="J214" s="187" t="s">
        <v>181</v>
      </c>
      <c r="K214" s="187" t="s">
        <v>216</v>
      </c>
      <c r="L214" s="187" t="s">
        <v>49</v>
      </c>
      <c r="M214" s="187" t="s">
        <v>30</v>
      </c>
      <c r="N214" s="189" t="s">
        <v>82</v>
      </c>
    </row>
    <row r="215" spans="1:14" ht="15" thickBot="1">
      <c r="A215" s="349" t="s">
        <v>302</v>
      </c>
      <c r="B215" s="317">
        <v>47.95</v>
      </c>
      <c r="C215" s="289" t="s">
        <v>225</v>
      </c>
      <c r="D215" s="263">
        <v>11000</v>
      </c>
      <c r="E215" s="263"/>
      <c r="F215" s="263">
        <f>D215</f>
        <v>11000</v>
      </c>
      <c r="G215" s="264"/>
      <c r="H215" s="265"/>
      <c r="I215" s="266">
        <f>D215</f>
        <v>11000</v>
      </c>
      <c r="J215" s="267"/>
      <c r="K215" s="152"/>
      <c r="L215" s="352">
        <f>E219/D219</f>
        <v>1.6936558510515705E-4</v>
      </c>
      <c r="M215" s="352">
        <f>L215*365</f>
        <v>6.1818438563382323E-2</v>
      </c>
      <c r="N215" s="190"/>
    </row>
    <row r="216" spans="1:14" ht="25.5">
      <c r="A216" s="350"/>
      <c r="B216" s="268"/>
      <c r="C216" s="290" t="s">
        <v>218</v>
      </c>
      <c r="D216" s="269">
        <v>8624.7472000000198</v>
      </c>
      <c r="E216" s="269">
        <v>3.4651999999999998</v>
      </c>
      <c r="F216" s="269">
        <f>D216+E216</f>
        <v>8628.2124000000204</v>
      </c>
      <c r="G216" s="270" t="s">
        <v>173</v>
      </c>
      <c r="H216" s="271">
        <v>9733.6200000000008</v>
      </c>
      <c r="I216" s="272">
        <v>8500</v>
      </c>
      <c r="J216" s="273">
        <f>E216/I216</f>
        <v>4.0767058823529408E-4</v>
      </c>
      <c r="K216" s="274">
        <f>(F216-I216)/(H216-I216)</f>
        <v>0.10393184286897121</v>
      </c>
      <c r="L216" s="353"/>
      <c r="M216" s="353"/>
      <c r="N216" s="190" t="s">
        <v>180</v>
      </c>
    </row>
    <row r="217" spans="1:14" ht="25.5">
      <c r="A217" s="350"/>
      <c r="B217" s="316">
        <v>32.880000000000003</v>
      </c>
      <c r="C217" s="292" t="s">
        <v>176</v>
      </c>
      <c r="D217" s="278">
        <v>10079.679500000013</v>
      </c>
      <c r="E217" s="278">
        <v>0</v>
      </c>
      <c r="F217" s="278">
        <f t="shared" ref="F217" si="60">D217+E217</f>
        <v>10079.679500000013</v>
      </c>
      <c r="G217" s="279" t="s">
        <v>150</v>
      </c>
      <c r="H217" s="280">
        <v>10079.68</v>
      </c>
      <c r="I217" s="12">
        <v>10000</v>
      </c>
      <c r="J217" s="273">
        <f t="shared" ref="J217:J218" si="61">E217/I217</f>
        <v>0</v>
      </c>
      <c r="K217" s="275">
        <f t="shared" ref="K217:K218" si="62">(F217-I217)/(H217-I217)</f>
        <v>0.99999372489975691</v>
      </c>
      <c r="L217" s="353"/>
      <c r="M217" s="353"/>
      <c r="N217" s="192" t="s">
        <v>148</v>
      </c>
    </row>
    <row r="218" spans="1:14" ht="23.25" thickBot="1">
      <c r="A218" s="351"/>
      <c r="B218" s="281"/>
      <c r="C218" s="293" t="s">
        <v>175</v>
      </c>
      <c r="D218" s="282">
        <v>10180.890000000021</v>
      </c>
      <c r="E218" s="283">
        <v>3.29</v>
      </c>
      <c r="F218" s="283">
        <f>D218+E218</f>
        <v>10184.180000000022</v>
      </c>
      <c r="G218" s="284" t="s">
        <v>126</v>
      </c>
      <c r="H218" s="283">
        <v>11196.73</v>
      </c>
      <c r="I218" s="145">
        <v>10000</v>
      </c>
      <c r="J218" s="273">
        <f t="shared" si="61"/>
        <v>3.2900000000000003E-4</v>
      </c>
      <c r="K218" s="275">
        <f t="shared" si="62"/>
        <v>0.15390271824055735</v>
      </c>
      <c r="L218" s="354"/>
      <c r="M218" s="354"/>
      <c r="N218" s="193" t="s">
        <v>135</v>
      </c>
    </row>
    <row r="219" spans="1:14" ht="18.75" thickBot="1">
      <c r="A219" s="194" t="s">
        <v>193</v>
      </c>
      <c r="B219" s="173">
        <f>SUM(B215:B218)</f>
        <v>80.830000000000013</v>
      </c>
      <c r="C219" s="37" t="s">
        <v>75</v>
      </c>
      <c r="D219" s="11">
        <f>SUM(D215:D218)</f>
        <v>39885.316700000054</v>
      </c>
      <c r="E219" s="61">
        <f>SUM(E215:E218)</f>
        <v>6.7552000000000003</v>
      </c>
      <c r="F219" s="11">
        <f>SUM(F215:F218)</f>
        <v>39892.071900000054</v>
      </c>
      <c r="G219" s="121" t="s">
        <v>154</v>
      </c>
      <c r="H219" s="66">
        <f>L215*10000</f>
        <v>1.6936558510515705</v>
      </c>
      <c r="I219" s="157">
        <f>SUM(I215:I218)</f>
        <v>39500</v>
      </c>
      <c r="J219" s="68"/>
      <c r="K219" s="68"/>
      <c r="L219" s="7" t="s">
        <v>56</v>
      </c>
      <c r="M219" s="66">
        <f>M215*10000</f>
        <v>618.18438563382324</v>
      </c>
      <c r="N219" s="195"/>
    </row>
    <row r="220" spans="1:14" ht="26.25" thickTop="1">
      <c r="A220" s="346" t="s">
        <v>194</v>
      </c>
      <c r="B220" s="122" t="s">
        <v>138</v>
      </c>
      <c r="C220" s="244" t="s">
        <v>139</v>
      </c>
      <c r="D220" s="123">
        <v>1414.23</v>
      </c>
      <c r="E220" s="124">
        <v>0</v>
      </c>
      <c r="F220" s="124">
        <f>D220+E220</f>
        <v>1414.23</v>
      </c>
      <c r="G220" s="125">
        <v>42811</v>
      </c>
      <c r="H220" s="123">
        <f>F220</f>
        <v>1414.23</v>
      </c>
      <c r="I220" s="126">
        <v>1500</v>
      </c>
      <c r="J220" s="127">
        <f>(H220-I220)/I220</f>
        <v>-5.7179999999999988E-2</v>
      </c>
      <c r="K220" s="127"/>
      <c r="L220" s="128"/>
      <c r="M220" s="129"/>
      <c r="N220" s="196"/>
    </row>
    <row r="221" spans="1:14" ht="25.5">
      <c r="A221" s="347"/>
      <c r="B221" s="130" t="s">
        <v>138</v>
      </c>
      <c r="C221" s="243" t="s">
        <v>195</v>
      </c>
      <c r="D221" s="131">
        <v>1504.93</v>
      </c>
      <c r="E221" s="132">
        <v>0</v>
      </c>
      <c r="F221" s="132">
        <f>D221+E221</f>
        <v>1504.93</v>
      </c>
      <c r="G221" s="133">
        <v>42927</v>
      </c>
      <c r="H221" s="131">
        <f>F221</f>
        <v>1504.93</v>
      </c>
      <c r="I221" s="166">
        <v>1500</v>
      </c>
      <c r="J221" s="167">
        <f>(H221-I221)/I221</f>
        <v>3.286666666666709E-3</v>
      </c>
      <c r="K221" s="237" t="s">
        <v>200</v>
      </c>
      <c r="L221" s="242">
        <f>F221/1026.56</f>
        <v>1.4659932200748131</v>
      </c>
      <c r="M221" s="241" t="s">
        <v>199</v>
      </c>
      <c r="N221" s="240" t="s">
        <v>198</v>
      </c>
    </row>
    <row r="222" spans="1:14" ht="28.5">
      <c r="A222" s="348"/>
      <c r="B222" s="161">
        <f>H222-I222</f>
        <v>28.380000000001019</v>
      </c>
      <c r="C222" s="277" t="s">
        <v>226</v>
      </c>
      <c r="D222" s="163">
        <v>23731.07</v>
      </c>
      <c r="E222" s="162">
        <v>2.31</v>
      </c>
      <c r="F222" s="162">
        <f>D222+E222</f>
        <v>23733.38</v>
      </c>
      <c r="G222" s="164" t="s">
        <v>10</v>
      </c>
      <c r="H222" s="165">
        <f>F222</f>
        <v>23733.38</v>
      </c>
      <c r="I222" s="170">
        <v>23705</v>
      </c>
      <c r="J222" s="238">
        <f t="shared" ref="J222" si="63">E222/D222</f>
        <v>9.7340743590575561E-5</v>
      </c>
      <c r="K222" s="276">
        <f>(F222-I222)/I222</f>
        <v>1.1972157772622239E-3</v>
      </c>
      <c r="L222" s="174"/>
      <c r="M222" s="175"/>
      <c r="N222" s="197" t="s">
        <v>304</v>
      </c>
    </row>
    <row r="223" spans="1:14">
      <c r="A223" s="198"/>
      <c r="B223" s="185"/>
      <c r="C223" s="185"/>
      <c r="D223" s="185"/>
      <c r="E223" s="185"/>
      <c r="F223" s="185"/>
      <c r="G223" s="185"/>
      <c r="H223" s="185"/>
      <c r="I223" s="185"/>
      <c r="J223" s="185"/>
      <c r="K223" s="185"/>
      <c r="L223" s="185"/>
      <c r="M223" s="185"/>
      <c r="N223" s="199"/>
    </row>
    <row r="224" spans="1:14" s="156" customFormat="1" ht="16.5" customHeight="1" thickBot="1">
      <c r="A224" s="200" t="s">
        <v>0</v>
      </c>
      <c r="B224" s="177" t="s">
        <v>1</v>
      </c>
      <c r="C224" s="180" t="s">
        <v>102</v>
      </c>
      <c r="D224" s="180" t="s">
        <v>2</v>
      </c>
      <c r="E224" s="180" t="s">
        <v>94</v>
      </c>
      <c r="F224" s="177" t="s">
        <v>183</v>
      </c>
      <c r="G224" s="177" t="s">
        <v>190</v>
      </c>
      <c r="H224" s="177" t="s">
        <v>188</v>
      </c>
      <c r="I224" s="179" t="s">
        <v>189</v>
      </c>
      <c r="J224" s="179" t="s">
        <v>112</v>
      </c>
      <c r="K224" s="181" t="s">
        <v>186</v>
      </c>
      <c r="L224" s="260" t="s">
        <v>220</v>
      </c>
      <c r="M224" s="178" t="s">
        <v>185</v>
      </c>
      <c r="N224" s="201" t="s">
        <v>184</v>
      </c>
    </row>
    <row r="225" spans="1:14" s="182" customFormat="1" ht="16.5" thickBot="1">
      <c r="A225" s="202" t="s">
        <v>269</v>
      </c>
      <c r="B225" s="203" t="s">
        <v>58</v>
      </c>
      <c r="C225" s="204">
        <f>F219+B219</f>
        <v>39972.901900000055</v>
      </c>
      <c r="D225" s="204">
        <f>I219</f>
        <v>39500</v>
      </c>
      <c r="E225" s="205">
        <v>16</v>
      </c>
      <c r="F225" s="206">
        <f>C225-D225</f>
        <v>472.90190000005532</v>
      </c>
      <c r="G225" s="207">
        <f>F225/D225</f>
        <v>1.19722000000014E-2</v>
      </c>
      <c r="H225" s="206">
        <f>F225/E225</f>
        <v>29.556368750003458</v>
      </c>
      <c r="I225" s="207">
        <f>G225/E225</f>
        <v>7.4826250000008753E-4</v>
      </c>
      <c r="J225" s="208">
        <f>H225*10000/D225</f>
        <v>7.4826250000008754</v>
      </c>
      <c r="K225" s="209">
        <f>B219</f>
        <v>80.830000000000013</v>
      </c>
      <c r="L225" s="209">
        <f>F225-K225</f>
        <v>392.07190000005528</v>
      </c>
      <c r="M225" s="207">
        <f>I225*365</f>
        <v>0.27311581250003197</v>
      </c>
      <c r="N225" s="210">
        <f>H225*365</f>
        <v>10788.074593751262</v>
      </c>
    </row>
    <row r="226" spans="1:14" ht="15.75" thickTop="1" thickBot="1"/>
    <row r="227" spans="1:14" s="156" customFormat="1" ht="15.75" thickTop="1" thickBot="1">
      <c r="A227" s="186" t="s">
        <v>0</v>
      </c>
      <c r="B227" s="187" t="s">
        <v>142</v>
      </c>
      <c r="C227" s="188" t="s">
        <v>1</v>
      </c>
      <c r="D227" s="187" t="s">
        <v>17</v>
      </c>
      <c r="E227" s="187" t="s">
        <v>11</v>
      </c>
      <c r="F227" s="187" t="s">
        <v>18</v>
      </c>
      <c r="G227" s="187" t="s">
        <v>14</v>
      </c>
      <c r="H227" s="187" t="s">
        <v>19</v>
      </c>
      <c r="I227" s="187" t="s">
        <v>2</v>
      </c>
      <c r="J227" s="187" t="s">
        <v>181</v>
      </c>
      <c r="K227" s="187" t="s">
        <v>216</v>
      </c>
      <c r="L227" s="187" t="s">
        <v>49</v>
      </c>
      <c r="M227" s="187" t="s">
        <v>30</v>
      </c>
      <c r="N227" s="189" t="s">
        <v>82</v>
      </c>
    </row>
    <row r="228" spans="1:14" ht="15" thickBot="1">
      <c r="A228" s="349" t="s">
        <v>303</v>
      </c>
      <c r="B228" s="318">
        <v>160.51</v>
      </c>
      <c r="C228" s="289" t="s">
        <v>225</v>
      </c>
      <c r="D228" s="263">
        <v>21000</v>
      </c>
      <c r="E228" s="263"/>
      <c r="F228" s="263">
        <f>D228</f>
        <v>21000</v>
      </c>
      <c r="G228" s="264"/>
      <c r="H228" s="265"/>
      <c r="I228" s="266">
        <f>D228</f>
        <v>21000</v>
      </c>
      <c r="J228" s="267"/>
      <c r="K228" s="152"/>
      <c r="L228" s="352">
        <f>E231/D231</f>
        <v>1.6970460656261002E-4</v>
      </c>
      <c r="M228" s="352">
        <f>L228*365</f>
        <v>6.1942181395352659E-2</v>
      </c>
      <c r="N228" s="190"/>
    </row>
    <row r="229" spans="1:14" ht="25.5">
      <c r="A229" s="350"/>
      <c r="B229" s="268"/>
      <c r="C229" s="290" t="s">
        <v>218</v>
      </c>
      <c r="D229" s="269">
        <v>8624.7472000000198</v>
      </c>
      <c r="E229" s="269">
        <v>3.4651999999999998</v>
      </c>
      <c r="F229" s="269">
        <f>D229+E229</f>
        <v>8628.2124000000204</v>
      </c>
      <c r="G229" s="270" t="s">
        <v>173</v>
      </c>
      <c r="H229" s="271">
        <v>9733.6200000000008</v>
      </c>
      <c r="I229" s="272">
        <v>8500</v>
      </c>
      <c r="J229" s="273">
        <f>E229/I229</f>
        <v>4.0767058823529408E-4</v>
      </c>
      <c r="K229" s="274">
        <f>(F229-I229)/(H229-I229)</f>
        <v>0.10393184286897121</v>
      </c>
      <c r="L229" s="353"/>
      <c r="M229" s="353"/>
      <c r="N229" s="190" t="s">
        <v>180</v>
      </c>
    </row>
    <row r="230" spans="1:14" ht="23.25" thickBot="1">
      <c r="A230" s="351"/>
      <c r="B230" s="281"/>
      <c r="C230" s="293" t="s">
        <v>175</v>
      </c>
      <c r="D230" s="282">
        <v>10180.890000000021</v>
      </c>
      <c r="E230" s="283">
        <v>3.29</v>
      </c>
      <c r="F230" s="283">
        <f>D230+E230</f>
        <v>10184.180000000022</v>
      </c>
      <c r="G230" s="284" t="s">
        <v>126</v>
      </c>
      <c r="H230" s="283">
        <v>11196.73</v>
      </c>
      <c r="I230" s="145">
        <v>10000</v>
      </c>
      <c r="J230" s="273">
        <f t="shared" ref="J230" si="64">E230/I230</f>
        <v>3.2900000000000003E-4</v>
      </c>
      <c r="K230" s="275">
        <f t="shared" ref="K230" si="65">(F230-I230)/(H230-I230)</f>
        <v>0.15390271824055735</v>
      </c>
      <c r="L230" s="354"/>
      <c r="M230" s="354"/>
      <c r="N230" s="193" t="s">
        <v>135</v>
      </c>
    </row>
    <row r="231" spans="1:14" ht="18.75" thickBot="1">
      <c r="A231" s="194" t="s">
        <v>104</v>
      </c>
      <c r="B231" s="173">
        <f>SUM(B228:B230)</f>
        <v>160.51</v>
      </c>
      <c r="C231" s="37" t="s">
        <v>75</v>
      </c>
      <c r="D231" s="11">
        <f>SUM(D228:D230)</f>
        <v>39805.637200000041</v>
      </c>
      <c r="E231" s="61">
        <f>SUM(E228:E230)</f>
        <v>6.7552000000000003</v>
      </c>
      <c r="F231" s="11">
        <f>SUM(F228:F230)</f>
        <v>39812.392400000041</v>
      </c>
      <c r="G231" s="121" t="s">
        <v>154</v>
      </c>
      <c r="H231" s="66">
        <f>L228*10000</f>
        <v>1.6970460656261002</v>
      </c>
      <c r="I231" s="157">
        <f>SUM(I228:I230)</f>
        <v>39500</v>
      </c>
      <c r="J231" s="68"/>
      <c r="K231" s="68"/>
      <c r="L231" s="7" t="s">
        <v>56</v>
      </c>
      <c r="M231" s="66">
        <f>M228*10000</f>
        <v>619.42181395352657</v>
      </c>
      <c r="N231" s="195"/>
    </row>
    <row r="232" spans="1:14" ht="26.25" thickTop="1">
      <c r="A232" s="346" t="s">
        <v>194</v>
      </c>
      <c r="B232" s="122" t="s">
        <v>138</v>
      </c>
      <c r="C232" s="244" t="s">
        <v>139</v>
      </c>
      <c r="D232" s="123">
        <v>1414.23</v>
      </c>
      <c r="E232" s="124">
        <v>-5.15</v>
      </c>
      <c r="F232" s="124">
        <f>D232+E232</f>
        <v>1409.08</v>
      </c>
      <c r="G232" s="125">
        <v>42811</v>
      </c>
      <c r="H232" s="123">
        <f>F232</f>
        <v>1409.08</v>
      </c>
      <c r="I232" s="126">
        <v>1500</v>
      </c>
      <c r="J232" s="127">
        <f>(H232-I232)/I232</f>
        <v>-6.061333333333338E-2</v>
      </c>
      <c r="K232" s="127"/>
      <c r="L232" s="128"/>
      <c r="M232" s="129"/>
      <c r="N232" s="196"/>
    </row>
    <row r="233" spans="1:14" ht="25.5">
      <c r="A233" s="347"/>
      <c r="B233" s="130" t="s">
        <v>138</v>
      </c>
      <c r="C233" s="243" t="s">
        <v>195</v>
      </c>
      <c r="D233" s="131">
        <v>1504.93</v>
      </c>
      <c r="E233" s="132">
        <v>-21.56</v>
      </c>
      <c r="F233" s="132">
        <f>D233+E233</f>
        <v>1483.3700000000001</v>
      </c>
      <c r="G233" s="133">
        <v>42927</v>
      </c>
      <c r="H233" s="131">
        <f>F233</f>
        <v>1483.3700000000001</v>
      </c>
      <c r="I233" s="166">
        <v>1500</v>
      </c>
      <c r="J233" s="167">
        <f>(H233-I233)/I233</f>
        <v>-1.1086666666666588E-2</v>
      </c>
      <c r="K233" s="237" t="s">
        <v>200</v>
      </c>
      <c r="L233" s="242">
        <f>F233/1026.56</f>
        <v>1.4449910380299253</v>
      </c>
      <c r="M233" s="241" t="s">
        <v>199</v>
      </c>
      <c r="N233" s="240" t="s">
        <v>198</v>
      </c>
    </row>
    <row r="234" spans="1:14" ht="28.5">
      <c r="A234" s="348"/>
      <c r="B234" s="161">
        <f>H234-I234</f>
        <v>30.770000000004075</v>
      </c>
      <c r="C234" s="277" t="s">
        <v>226</v>
      </c>
      <c r="D234" s="163">
        <v>37813.380000000005</v>
      </c>
      <c r="E234" s="162">
        <v>2.39</v>
      </c>
      <c r="F234" s="162">
        <f>D234+E234</f>
        <v>37815.770000000004</v>
      </c>
      <c r="G234" s="164" t="s">
        <v>10</v>
      </c>
      <c r="H234" s="165">
        <f>F234</f>
        <v>37815.770000000004</v>
      </c>
      <c r="I234" s="170">
        <v>37785</v>
      </c>
      <c r="J234" s="238">
        <f t="shared" ref="J234" si="66">E234/D234</f>
        <v>6.320514061424818E-5</v>
      </c>
      <c r="K234" s="276">
        <f>(F234-I234)/I234</f>
        <v>8.1434431652783047E-4</v>
      </c>
      <c r="L234" s="174"/>
      <c r="M234" s="175"/>
      <c r="N234" s="197" t="s">
        <v>305</v>
      </c>
    </row>
    <row r="235" spans="1:14">
      <c r="A235" s="198"/>
      <c r="B235" s="185"/>
      <c r="C235" s="185"/>
      <c r="D235" s="185"/>
      <c r="E235" s="185"/>
      <c r="F235" s="185"/>
      <c r="G235" s="185"/>
      <c r="H235" s="185"/>
      <c r="I235" s="185"/>
      <c r="J235" s="185"/>
      <c r="K235" s="185"/>
      <c r="L235" s="185"/>
      <c r="M235" s="185"/>
      <c r="N235" s="199"/>
    </row>
    <row r="236" spans="1:14" s="156" customFormat="1" ht="16.5" customHeight="1" thickBot="1">
      <c r="A236" s="200" t="s">
        <v>0</v>
      </c>
      <c r="B236" s="177" t="s">
        <v>1</v>
      </c>
      <c r="C236" s="180" t="s">
        <v>102</v>
      </c>
      <c r="D236" s="180" t="s">
        <v>2</v>
      </c>
      <c r="E236" s="180" t="s">
        <v>94</v>
      </c>
      <c r="F236" s="177" t="s">
        <v>183</v>
      </c>
      <c r="G236" s="177" t="s">
        <v>190</v>
      </c>
      <c r="H236" s="177" t="s">
        <v>188</v>
      </c>
      <c r="I236" s="179" t="s">
        <v>189</v>
      </c>
      <c r="J236" s="179" t="s">
        <v>112</v>
      </c>
      <c r="K236" s="181" t="s">
        <v>186</v>
      </c>
      <c r="L236" s="260" t="s">
        <v>220</v>
      </c>
      <c r="M236" s="178" t="s">
        <v>185</v>
      </c>
      <c r="N236" s="201" t="s">
        <v>184</v>
      </c>
    </row>
    <row r="237" spans="1:14" s="182" customFormat="1" ht="16.5" thickBot="1">
      <c r="A237" s="202" t="s">
        <v>269</v>
      </c>
      <c r="B237" s="203" t="s">
        <v>58</v>
      </c>
      <c r="C237" s="204">
        <f>F231+B231</f>
        <v>39972.902400000043</v>
      </c>
      <c r="D237" s="204">
        <f>I231</f>
        <v>39500</v>
      </c>
      <c r="E237" s="205">
        <v>17</v>
      </c>
      <c r="F237" s="206">
        <f>C237-D237</f>
        <v>472.90240000004269</v>
      </c>
      <c r="G237" s="207">
        <f>F237/D237</f>
        <v>1.1972212658228929E-2</v>
      </c>
      <c r="H237" s="206">
        <f>F237/E237</f>
        <v>27.817788235296629</v>
      </c>
      <c r="I237" s="207">
        <f>G237/E237</f>
        <v>7.0424780342523115E-4</v>
      </c>
      <c r="J237" s="208">
        <f>H237*10000/D237</f>
        <v>7.0424780342523112</v>
      </c>
      <c r="K237" s="209">
        <f>B231</f>
        <v>160.51</v>
      </c>
      <c r="L237" s="209">
        <f>F237-K237</f>
        <v>312.3924000000427</v>
      </c>
      <c r="M237" s="207">
        <f>I237*365</f>
        <v>0.2570504482502094</v>
      </c>
      <c r="N237" s="210">
        <f>H237*365</f>
        <v>10153.492705883269</v>
      </c>
    </row>
    <row r="238" spans="1:14" ht="15.75" thickTop="1" thickBot="1"/>
    <row r="239" spans="1:14" s="156" customFormat="1" ht="15.75" thickTop="1" thickBot="1">
      <c r="A239" s="186" t="s">
        <v>0</v>
      </c>
      <c r="B239" s="187" t="s">
        <v>142</v>
      </c>
      <c r="C239" s="188" t="s">
        <v>1</v>
      </c>
      <c r="D239" s="187" t="s">
        <v>17</v>
      </c>
      <c r="E239" s="187" t="s">
        <v>11</v>
      </c>
      <c r="F239" s="187" t="s">
        <v>18</v>
      </c>
      <c r="G239" s="187" t="s">
        <v>14</v>
      </c>
      <c r="H239" s="187" t="s">
        <v>19</v>
      </c>
      <c r="I239" s="187" t="s">
        <v>2</v>
      </c>
      <c r="J239" s="187" t="s">
        <v>181</v>
      </c>
      <c r="K239" s="187" t="s">
        <v>216</v>
      </c>
      <c r="L239" s="187" t="s">
        <v>49</v>
      </c>
      <c r="M239" s="187" t="s">
        <v>30</v>
      </c>
      <c r="N239" s="189" t="s">
        <v>82</v>
      </c>
    </row>
    <row r="240" spans="1:14" ht="15" thickBot="1">
      <c r="A240" s="349" t="s">
        <v>306</v>
      </c>
      <c r="B240" s="319">
        <v>160.51</v>
      </c>
      <c r="C240" s="289" t="s">
        <v>225</v>
      </c>
      <c r="D240" s="263">
        <v>21000</v>
      </c>
      <c r="E240" s="263"/>
      <c r="F240" s="263">
        <f>D240</f>
        <v>21000</v>
      </c>
      <c r="G240" s="264"/>
      <c r="H240" s="265"/>
      <c r="I240" s="266">
        <f>D240</f>
        <v>21000</v>
      </c>
      <c r="J240" s="267"/>
      <c r="K240" s="152"/>
      <c r="L240" s="352">
        <f>E243/D243</f>
        <v>1.6967581179572604E-4</v>
      </c>
      <c r="M240" s="352">
        <f>L240*365</f>
        <v>6.193167130544E-2</v>
      </c>
      <c r="N240" s="190"/>
    </row>
    <row r="241" spans="1:14" ht="25.5">
      <c r="A241" s="350"/>
      <c r="B241" s="268"/>
      <c r="C241" s="290" t="s">
        <v>218</v>
      </c>
      <c r="D241" s="269">
        <v>8628.2124000000204</v>
      </c>
      <c r="E241" s="269">
        <v>3.4651999999999998</v>
      </c>
      <c r="F241" s="269">
        <f>D241+E241</f>
        <v>8631.6776000000209</v>
      </c>
      <c r="G241" s="270" t="s">
        <v>173</v>
      </c>
      <c r="H241" s="271">
        <v>9733.6200000000008</v>
      </c>
      <c r="I241" s="272">
        <v>8500</v>
      </c>
      <c r="J241" s="273">
        <f>E241/I241</f>
        <v>4.0767058823529408E-4</v>
      </c>
      <c r="K241" s="274">
        <f>(F241-I241)/(H241-I241)</f>
        <v>0.10674081159515962</v>
      </c>
      <c r="L241" s="353"/>
      <c r="M241" s="353"/>
      <c r="N241" s="190" t="s">
        <v>180</v>
      </c>
    </row>
    <row r="242" spans="1:14" ht="23.25" thickBot="1">
      <c r="A242" s="351"/>
      <c r="B242" s="281"/>
      <c r="C242" s="293" t="s">
        <v>175</v>
      </c>
      <c r="D242" s="282">
        <v>10184.180000000022</v>
      </c>
      <c r="E242" s="283">
        <v>3.29</v>
      </c>
      <c r="F242" s="283">
        <f>D242+E242</f>
        <v>10187.470000000023</v>
      </c>
      <c r="G242" s="284" t="s">
        <v>126</v>
      </c>
      <c r="H242" s="283">
        <v>11196.73</v>
      </c>
      <c r="I242" s="145">
        <v>10000</v>
      </c>
      <c r="J242" s="273">
        <f t="shared" ref="J242" si="67">E242/I242</f>
        <v>3.2900000000000003E-4</v>
      </c>
      <c r="K242" s="275">
        <f t="shared" ref="K242" si="68">(F242-I242)/(H242-I242)</f>
        <v>0.15665187636310868</v>
      </c>
      <c r="L242" s="354"/>
      <c r="M242" s="354"/>
      <c r="N242" s="193" t="s">
        <v>135</v>
      </c>
    </row>
    <row r="243" spans="1:14" ht="18.75" thickBot="1">
      <c r="A243" s="194" t="s">
        <v>307</v>
      </c>
      <c r="B243" s="173">
        <f>SUM(B240:B242)</f>
        <v>160.51</v>
      </c>
      <c r="C243" s="37" t="s">
        <v>75</v>
      </c>
      <c r="D243" s="11">
        <f>SUM(D240:D242)</f>
        <v>39812.392400000041</v>
      </c>
      <c r="E243" s="61">
        <f>SUM(E240:E242)</f>
        <v>6.7552000000000003</v>
      </c>
      <c r="F243" s="11">
        <f>SUM(F240:F242)</f>
        <v>39819.14760000004</v>
      </c>
      <c r="G243" s="121" t="s">
        <v>154</v>
      </c>
      <c r="H243" s="66">
        <f>L240*10000</f>
        <v>1.6967581179572604</v>
      </c>
      <c r="I243" s="157">
        <f>SUM(I240:I242)</f>
        <v>39500</v>
      </c>
      <c r="J243" s="68"/>
      <c r="K243" s="68"/>
      <c r="L243" s="7" t="s">
        <v>56</v>
      </c>
      <c r="M243" s="66">
        <f>M240*10000</f>
        <v>619.3167130544</v>
      </c>
      <c r="N243" s="195"/>
    </row>
    <row r="244" spans="1:14" ht="26.25" thickTop="1">
      <c r="A244" s="346" t="s">
        <v>194</v>
      </c>
      <c r="B244" s="122" t="s">
        <v>138</v>
      </c>
      <c r="C244" s="244" t="s">
        <v>139</v>
      </c>
      <c r="D244" s="123">
        <v>1409.08</v>
      </c>
      <c r="E244" s="124">
        <v>0</v>
      </c>
      <c r="F244" s="124">
        <f>D244+E244</f>
        <v>1409.08</v>
      </c>
      <c r="G244" s="125">
        <v>42811</v>
      </c>
      <c r="H244" s="123">
        <f>F244</f>
        <v>1409.08</v>
      </c>
      <c r="I244" s="126">
        <v>1500</v>
      </c>
      <c r="J244" s="127">
        <f>(H244-I244)/I244</f>
        <v>-6.061333333333338E-2</v>
      </c>
      <c r="K244" s="127"/>
      <c r="L244" s="128"/>
      <c r="M244" s="129"/>
      <c r="N244" s="196"/>
    </row>
    <row r="245" spans="1:14" ht="25.5">
      <c r="A245" s="347"/>
      <c r="B245" s="130" t="s">
        <v>138</v>
      </c>
      <c r="C245" s="243" t="s">
        <v>195</v>
      </c>
      <c r="D245" s="131">
        <v>1483.3700000000001</v>
      </c>
      <c r="E245" s="132">
        <v>0</v>
      </c>
      <c r="F245" s="132">
        <f>D245+E245</f>
        <v>1483.3700000000001</v>
      </c>
      <c r="G245" s="133">
        <v>42927</v>
      </c>
      <c r="H245" s="131">
        <f>F245</f>
        <v>1483.3700000000001</v>
      </c>
      <c r="I245" s="166">
        <v>1500</v>
      </c>
      <c r="J245" s="167">
        <f>(H245-I245)/I245</f>
        <v>-1.1086666666666588E-2</v>
      </c>
      <c r="K245" s="237" t="s">
        <v>200</v>
      </c>
      <c r="L245" s="242">
        <f>F245/1026.56</f>
        <v>1.4449910380299253</v>
      </c>
      <c r="M245" s="241" t="s">
        <v>199</v>
      </c>
      <c r="N245" s="240" t="s">
        <v>198</v>
      </c>
    </row>
    <row r="246" spans="1:14" ht="28.5">
      <c r="A246" s="348"/>
      <c r="B246" s="161">
        <f>H246-I246</f>
        <v>33.240000000005239</v>
      </c>
      <c r="C246" s="277" t="s">
        <v>226</v>
      </c>
      <c r="D246" s="163">
        <v>37815.770000000004</v>
      </c>
      <c r="E246" s="162">
        <v>2.4700000000000002</v>
      </c>
      <c r="F246" s="162">
        <f>D246+E246</f>
        <v>37818.240000000005</v>
      </c>
      <c r="G246" s="164" t="s">
        <v>10</v>
      </c>
      <c r="H246" s="165">
        <f>F246</f>
        <v>37818.240000000005</v>
      </c>
      <c r="I246" s="170">
        <v>37785</v>
      </c>
      <c r="J246" s="238">
        <f t="shared" ref="J246" si="69">E246/D246</f>
        <v>6.5316665507538261E-5</v>
      </c>
      <c r="K246" s="276">
        <f>(F246-I246)/I246</f>
        <v>8.7971417229073016E-4</v>
      </c>
      <c r="L246" s="174"/>
      <c r="M246" s="175"/>
      <c r="N246" s="197"/>
    </row>
    <row r="247" spans="1:14">
      <c r="A247" s="198"/>
      <c r="B247" s="185"/>
      <c r="C247" s="185"/>
      <c r="D247" s="185"/>
      <c r="E247" s="185"/>
      <c r="F247" s="185"/>
      <c r="G247" s="185"/>
      <c r="H247" s="185"/>
      <c r="I247" s="185"/>
      <c r="J247" s="185"/>
      <c r="K247" s="185"/>
      <c r="L247" s="185"/>
      <c r="M247" s="185"/>
      <c r="N247" s="199"/>
    </row>
    <row r="248" spans="1:14" s="156" customFormat="1" ht="16.5" customHeight="1" thickBot="1">
      <c r="A248" s="200" t="s">
        <v>0</v>
      </c>
      <c r="B248" s="177" t="s">
        <v>1</v>
      </c>
      <c r="C248" s="180" t="s">
        <v>102</v>
      </c>
      <c r="D248" s="180" t="s">
        <v>2</v>
      </c>
      <c r="E248" s="180" t="s">
        <v>94</v>
      </c>
      <c r="F248" s="177" t="s">
        <v>183</v>
      </c>
      <c r="G248" s="177" t="s">
        <v>190</v>
      </c>
      <c r="H248" s="177" t="s">
        <v>188</v>
      </c>
      <c r="I248" s="179" t="s">
        <v>189</v>
      </c>
      <c r="J248" s="179" t="s">
        <v>112</v>
      </c>
      <c r="K248" s="181" t="s">
        <v>186</v>
      </c>
      <c r="L248" s="260" t="s">
        <v>220</v>
      </c>
      <c r="M248" s="178" t="s">
        <v>185</v>
      </c>
      <c r="N248" s="201" t="s">
        <v>184</v>
      </c>
    </row>
    <row r="249" spans="1:14" s="182" customFormat="1" ht="16.5" thickBot="1">
      <c r="A249" s="202" t="s">
        <v>269</v>
      </c>
      <c r="B249" s="203" t="s">
        <v>58</v>
      </c>
      <c r="C249" s="204">
        <f>F243+B243</f>
        <v>39979.657600000042</v>
      </c>
      <c r="D249" s="204">
        <f>I243</f>
        <v>39500</v>
      </c>
      <c r="E249" s="205">
        <v>18</v>
      </c>
      <c r="F249" s="206">
        <f>C249-D249</f>
        <v>479.65760000004229</v>
      </c>
      <c r="G249" s="207">
        <f>F249/D249</f>
        <v>1.2143230379747906E-2</v>
      </c>
      <c r="H249" s="206">
        <f>F249/E249</f>
        <v>26.647644444446794</v>
      </c>
      <c r="I249" s="207">
        <f>G249/E249</f>
        <v>6.7462390998599482E-4</v>
      </c>
      <c r="J249" s="208">
        <f>H249*10000/D249</f>
        <v>6.746239099859948</v>
      </c>
      <c r="K249" s="209">
        <f>B243</f>
        <v>160.51</v>
      </c>
      <c r="L249" s="209">
        <f>F249-K249</f>
        <v>319.1476000000423</v>
      </c>
      <c r="M249" s="207">
        <f>I249*365</f>
        <v>0.24623772714488812</v>
      </c>
      <c r="N249" s="210">
        <f>H249*365</f>
        <v>9726.390222223079</v>
      </c>
    </row>
    <row r="250" spans="1:14" ht="15.75" thickTop="1" thickBot="1"/>
    <row r="251" spans="1:14" s="156" customFormat="1" ht="15.75" thickTop="1" thickBot="1">
      <c r="A251" s="186" t="s">
        <v>0</v>
      </c>
      <c r="B251" s="187" t="s">
        <v>142</v>
      </c>
      <c r="C251" s="188" t="s">
        <v>1</v>
      </c>
      <c r="D251" s="187" t="s">
        <v>17</v>
      </c>
      <c r="E251" s="187" t="s">
        <v>11</v>
      </c>
      <c r="F251" s="187" t="s">
        <v>18</v>
      </c>
      <c r="G251" s="187" t="s">
        <v>14</v>
      </c>
      <c r="H251" s="187" t="s">
        <v>19</v>
      </c>
      <c r="I251" s="187" t="s">
        <v>2</v>
      </c>
      <c r="J251" s="187" t="s">
        <v>181</v>
      </c>
      <c r="K251" s="187" t="s">
        <v>216</v>
      </c>
      <c r="L251" s="187" t="s">
        <v>49</v>
      </c>
      <c r="M251" s="187" t="s">
        <v>30</v>
      </c>
      <c r="N251" s="189" t="s">
        <v>82</v>
      </c>
    </row>
    <row r="252" spans="1:14" ht="15" thickBot="1">
      <c r="A252" s="349" t="s">
        <v>308</v>
      </c>
      <c r="B252" s="319">
        <v>160.51</v>
      </c>
      <c r="C252" s="289" t="s">
        <v>225</v>
      </c>
      <c r="D252" s="263">
        <v>21000</v>
      </c>
      <c r="E252" s="263"/>
      <c r="F252" s="263">
        <f>D252</f>
        <v>21000</v>
      </c>
      <c r="G252" s="264"/>
      <c r="H252" s="265"/>
      <c r="I252" s="266">
        <f>D252</f>
        <v>21000</v>
      </c>
      <c r="J252" s="267"/>
      <c r="K252" s="152"/>
      <c r="L252" s="352">
        <f>E255/D255</f>
        <v>1.6964702679873523E-4</v>
      </c>
      <c r="M252" s="352">
        <f>L252*365</f>
        <v>6.1921164781538356E-2</v>
      </c>
      <c r="N252" s="190"/>
    </row>
    <row r="253" spans="1:14" ht="25.5">
      <c r="A253" s="350"/>
      <c r="B253" s="268"/>
      <c r="C253" s="290" t="s">
        <v>218</v>
      </c>
      <c r="D253" s="269">
        <v>8631.6776000000209</v>
      </c>
      <c r="E253" s="269">
        <v>3.4651999999999998</v>
      </c>
      <c r="F253" s="269">
        <f>D253+E253</f>
        <v>8635.1428000000215</v>
      </c>
      <c r="G253" s="270" t="s">
        <v>173</v>
      </c>
      <c r="H253" s="271">
        <v>9733.6200000000008</v>
      </c>
      <c r="I253" s="272">
        <v>8500</v>
      </c>
      <c r="J253" s="273">
        <f>E253/I253</f>
        <v>4.0767058823529408E-4</v>
      </c>
      <c r="K253" s="274">
        <f>(F253-I253)/(H253-I253)</f>
        <v>0.10954978032134803</v>
      </c>
      <c r="L253" s="353"/>
      <c r="M253" s="353"/>
      <c r="N253" s="190" t="s">
        <v>180</v>
      </c>
    </row>
    <row r="254" spans="1:14" ht="23.25" thickBot="1">
      <c r="A254" s="351"/>
      <c r="B254" s="281"/>
      <c r="C254" s="293" t="s">
        <v>175</v>
      </c>
      <c r="D254" s="282">
        <v>10187.470000000023</v>
      </c>
      <c r="E254" s="283">
        <v>3.29</v>
      </c>
      <c r="F254" s="283">
        <f>D254+E254</f>
        <v>10190.760000000024</v>
      </c>
      <c r="G254" s="284" t="s">
        <v>126</v>
      </c>
      <c r="H254" s="283">
        <v>11196.73</v>
      </c>
      <c r="I254" s="145">
        <v>10000</v>
      </c>
      <c r="J254" s="273">
        <f t="shared" ref="J254" si="70">E254/I254</f>
        <v>3.2900000000000003E-4</v>
      </c>
      <c r="K254" s="275">
        <f t="shared" ref="K254" si="71">(F254-I254)/(H254-I254)</f>
        <v>0.15940103448566004</v>
      </c>
      <c r="L254" s="354"/>
      <c r="M254" s="354"/>
      <c r="N254" s="193" t="s">
        <v>135</v>
      </c>
    </row>
    <row r="255" spans="1:14" ht="18.75" thickBot="1">
      <c r="A255" s="194" t="s">
        <v>40</v>
      </c>
      <c r="B255" s="173">
        <f>SUM(B252:B254)</f>
        <v>160.51</v>
      </c>
      <c r="C255" s="37" t="s">
        <v>75</v>
      </c>
      <c r="D255" s="11">
        <f>SUM(D252:D254)</f>
        <v>39819.14760000004</v>
      </c>
      <c r="E255" s="61">
        <f>SUM(E252:E254)</f>
        <v>6.7552000000000003</v>
      </c>
      <c r="F255" s="11">
        <f>SUM(F252:F254)</f>
        <v>39825.902800000047</v>
      </c>
      <c r="G255" s="121" t="s">
        <v>154</v>
      </c>
      <c r="H255" s="66">
        <f>L252*10000</f>
        <v>1.6964702679873522</v>
      </c>
      <c r="I255" s="157">
        <f>SUM(I252:I254)</f>
        <v>39500</v>
      </c>
      <c r="J255" s="68"/>
      <c r="K255" s="68"/>
      <c r="L255" s="7" t="s">
        <v>56</v>
      </c>
      <c r="M255" s="66">
        <f>M252*10000</f>
        <v>619.21164781538357</v>
      </c>
      <c r="N255" s="195"/>
    </row>
    <row r="256" spans="1:14" ht="26.25" thickTop="1">
      <c r="A256" s="346" t="s">
        <v>194</v>
      </c>
      <c r="B256" s="122" t="s">
        <v>138</v>
      </c>
      <c r="C256" s="244" t="s">
        <v>139</v>
      </c>
      <c r="D256" s="123">
        <v>1409.08</v>
      </c>
      <c r="E256" s="124">
        <v>0</v>
      </c>
      <c r="F256" s="124">
        <f>D256+E256</f>
        <v>1409.08</v>
      </c>
      <c r="G256" s="125">
        <v>42811</v>
      </c>
      <c r="H256" s="123">
        <f>F256</f>
        <v>1409.08</v>
      </c>
      <c r="I256" s="126">
        <v>1500</v>
      </c>
      <c r="J256" s="127">
        <f>(H256-I256)/I256</f>
        <v>-6.061333333333338E-2</v>
      </c>
      <c r="K256" s="127"/>
      <c r="L256" s="128"/>
      <c r="M256" s="129"/>
      <c r="N256" s="196"/>
    </row>
    <row r="257" spans="1:14" ht="25.5">
      <c r="A257" s="347"/>
      <c r="B257" s="130" t="s">
        <v>138</v>
      </c>
      <c r="C257" s="243" t="s">
        <v>195</v>
      </c>
      <c r="D257" s="131">
        <v>1483.3700000000001</v>
      </c>
      <c r="E257" s="132">
        <v>0</v>
      </c>
      <c r="F257" s="132">
        <f>D257+E257</f>
        <v>1483.3700000000001</v>
      </c>
      <c r="G257" s="133">
        <v>42927</v>
      </c>
      <c r="H257" s="131">
        <f>F257</f>
        <v>1483.3700000000001</v>
      </c>
      <c r="I257" s="166">
        <v>1500</v>
      </c>
      <c r="J257" s="167">
        <f>(H257-I257)/I257</f>
        <v>-1.1086666666666588E-2</v>
      </c>
      <c r="K257" s="237" t="s">
        <v>200</v>
      </c>
      <c r="L257" s="242">
        <f>F257/1026.56</f>
        <v>1.4449910380299253</v>
      </c>
      <c r="M257" s="241" t="s">
        <v>199</v>
      </c>
      <c r="N257" s="240" t="s">
        <v>198</v>
      </c>
    </row>
    <row r="258" spans="1:14" ht="28.5">
      <c r="A258" s="348"/>
      <c r="B258" s="161">
        <f>H258-I258</f>
        <v>36.260000000002037</v>
      </c>
      <c r="C258" s="277" t="s">
        <v>226</v>
      </c>
      <c r="D258" s="163">
        <v>37818.240000000005</v>
      </c>
      <c r="E258" s="162">
        <v>3.02</v>
      </c>
      <c r="F258" s="162">
        <f>D258+E258</f>
        <v>37821.26</v>
      </c>
      <c r="G258" s="164" t="s">
        <v>10</v>
      </c>
      <c r="H258" s="165">
        <f>F258</f>
        <v>37821.26</v>
      </c>
      <c r="I258" s="170">
        <v>37785</v>
      </c>
      <c r="J258" s="238">
        <f t="shared" ref="J258" si="72">E258/D258</f>
        <v>7.9855646375928639E-5</v>
      </c>
      <c r="K258" s="276">
        <f>(F258-I258)/I258</f>
        <v>9.5964006881042838E-4</v>
      </c>
      <c r="L258" s="174"/>
      <c r="M258" s="175"/>
      <c r="N258" s="197"/>
    </row>
    <row r="259" spans="1:14">
      <c r="A259" s="198"/>
      <c r="B259" s="185"/>
      <c r="C259" s="185"/>
      <c r="D259" s="185"/>
      <c r="E259" s="185"/>
      <c r="F259" s="185"/>
      <c r="G259" s="185"/>
      <c r="H259" s="185"/>
      <c r="I259" s="185"/>
      <c r="J259" s="185"/>
      <c r="K259" s="185"/>
      <c r="L259" s="185"/>
      <c r="M259" s="185"/>
      <c r="N259" s="199"/>
    </row>
    <row r="260" spans="1:14" s="156" customFormat="1" ht="16.5" customHeight="1" thickBot="1">
      <c r="A260" s="200" t="s">
        <v>0</v>
      </c>
      <c r="B260" s="177" t="s">
        <v>1</v>
      </c>
      <c r="C260" s="180" t="s">
        <v>102</v>
      </c>
      <c r="D260" s="180" t="s">
        <v>2</v>
      </c>
      <c r="E260" s="180" t="s">
        <v>94</v>
      </c>
      <c r="F260" s="177" t="s">
        <v>183</v>
      </c>
      <c r="G260" s="177" t="s">
        <v>190</v>
      </c>
      <c r="H260" s="177" t="s">
        <v>188</v>
      </c>
      <c r="I260" s="179" t="s">
        <v>189</v>
      </c>
      <c r="J260" s="179" t="s">
        <v>112</v>
      </c>
      <c r="K260" s="181" t="s">
        <v>186</v>
      </c>
      <c r="L260" s="260" t="s">
        <v>220</v>
      </c>
      <c r="M260" s="178" t="s">
        <v>185</v>
      </c>
      <c r="N260" s="201" t="s">
        <v>184</v>
      </c>
    </row>
    <row r="261" spans="1:14" s="182" customFormat="1" ht="16.5" thickBot="1">
      <c r="A261" s="202" t="s">
        <v>269</v>
      </c>
      <c r="B261" s="203" t="s">
        <v>58</v>
      </c>
      <c r="C261" s="204">
        <f>F255+B255</f>
        <v>39986.412800000049</v>
      </c>
      <c r="D261" s="204">
        <f>I255</f>
        <v>39500</v>
      </c>
      <c r="E261" s="205">
        <v>19</v>
      </c>
      <c r="F261" s="206">
        <f>C261-D261</f>
        <v>486.41280000004917</v>
      </c>
      <c r="G261" s="207">
        <f>F261/D261</f>
        <v>1.2314248101267068E-2</v>
      </c>
      <c r="H261" s="206">
        <f>F261/E261</f>
        <v>25.600673684213113</v>
      </c>
      <c r="I261" s="207">
        <f>G261/E261</f>
        <v>6.4811832111931933E-4</v>
      </c>
      <c r="J261" s="208">
        <f>H261*10000/D261</f>
        <v>6.4811832111931933</v>
      </c>
      <c r="K261" s="209">
        <f>B255</f>
        <v>160.51</v>
      </c>
      <c r="L261" s="209">
        <f>F261-K261</f>
        <v>325.90280000004918</v>
      </c>
      <c r="M261" s="207">
        <f>I261*365</f>
        <v>0.23656318720855155</v>
      </c>
      <c r="N261" s="210">
        <f>H261*365</f>
        <v>9344.2458947377872</v>
      </c>
    </row>
    <row r="262" spans="1:14" ht="15.75" thickTop="1" thickBot="1"/>
    <row r="263" spans="1:14" s="156" customFormat="1" ht="15.75" thickTop="1" thickBot="1">
      <c r="A263" s="186" t="s">
        <v>0</v>
      </c>
      <c r="B263" s="187" t="s">
        <v>142</v>
      </c>
      <c r="C263" s="188" t="s">
        <v>1</v>
      </c>
      <c r="D263" s="187" t="s">
        <v>17</v>
      </c>
      <c r="E263" s="187" t="s">
        <v>11</v>
      </c>
      <c r="F263" s="187" t="s">
        <v>18</v>
      </c>
      <c r="G263" s="187" t="s">
        <v>14</v>
      </c>
      <c r="H263" s="187" t="s">
        <v>19</v>
      </c>
      <c r="I263" s="187" t="s">
        <v>2</v>
      </c>
      <c r="J263" s="187" t="s">
        <v>181</v>
      </c>
      <c r="K263" s="187" t="s">
        <v>216</v>
      </c>
      <c r="L263" s="187" t="s">
        <v>49</v>
      </c>
      <c r="M263" s="187" t="s">
        <v>30</v>
      </c>
      <c r="N263" s="189" t="s">
        <v>82</v>
      </c>
    </row>
    <row r="264" spans="1:14" ht="15" thickBot="1">
      <c r="A264" s="349" t="s">
        <v>309</v>
      </c>
      <c r="B264" s="319">
        <v>160.51</v>
      </c>
      <c r="C264" s="289" t="s">
        <v>225</v>
      </c>
      <c r="D264" s="263">
        <v>21000</v>
      </c>
      <c r="E264" s="263"/>
      <c r="F264" s="263">
        <f>D264</f>
        <v>21000</v>
      </c>
      <c r="G264" s="264"/>
      <c r="H264" s="265"/>
      <c r="I264" s="266">
        <f>D264</f>
        <v>21000</v>
      </c>
      <c r="J264" s="267"/>
      <c r="K264" s="152"/>
      <c r="L264" s="352">
        <f>E267/D267</f>
        <v>1.6961825156666611E-4</v>
      </c>
      <c r="M264" s="352">
        <f>L264*365</f>
        <v>6.1910661821833128E-2</v>
      </c>
      <c r="N264" s="190"/>
    </row>
    <row r="265" spans="1:14" ht="25.5">
      <c r="A265" s="350"/>
      <c r="B265" s="268"/>
      <c r="C265" s="290" t="s">
        <v>218</v>
      </c>
      <c r="D265" s="269">
        <v>8635.1428000000215</v>
      </c>
      <c r="E265" s="269">
        <v>3.4651999999999998</v>
      </c>
      <c r="F265" s="269">
        <f>D265+E265</f>
        <v>8638.608000000022</v>
      </c>
      <c r="G265" s="270" t="s">
        <v>173</v>
      </c>
      <c r="H265" s="271">
        <v>9733.6200000000008</v>
      </c>
      <c r="I265" s="272">
        <v>8500</v>
      </c>
      <c r="J265" s="273">
        <f>E265/I265</f>
        <v>4.0767058823529408E-4</v>
      </c>
      <c r="K265" s="274">
        <f>(F265-I265)/(H265-I265)</f>
        <v>0.11235874904753644</v>
      </c>
      <c r="L265" s="353"/>
      <c r="M265" s="353"/>
      <c r="N265" s="190" t="s">
        <v>180</v>
      </c>
    </row>
    <row r="266" spans="1:14" ht="23.25" thickBot="1">
      <c r="A266" s="351"/>
      <c r="B266" s="281"/>
      <c r="C266" s="293" t="s">
        <v>175</v>
      </c>
      <c r="D266" s="282">
        <v>10190.760000000024</v>
      </c>
      <c r="E266" s="283">
        <v>3.29</v>
      </c>
      <c r="F266" s="283">
        <f>D266+E266</f>
        <v>10194.050000000025</v>
      </c>
      <c r="G266" s="284" t="s">
        <v>126</v>
      </c>
      <c r="H266" s="283">
        <v>11196.73</v>
      </c>
      <c r="I266" s="145">
        <v>10000</v>
      </c>
      <c r="J266" s="273">
        <f t="shared" ref="J266" si="73">E266/I266</f>
        <v>3.2900000000000003E-4</v>
      </c>
      <c r="K266" s="275">
        <f t="shared" ref="K266" si="74">(F266-I266)/(H266-I266)</f>
        <v>0.1621501926082114</v>
      </c>
      <c r="L266" s="354"/>
      <c r="M266" s="354"/>
      <c r="N266" s="193" t="s">
        <v>135</v>
      </c>
    </row>
    <row r="267" spans="1:14" ht="18.75" thickBot="1">
      <c r="A267" s="194" t="s">
        <v>54</v>
      </c>
      <c r="B267" s="173">
        <f>SUM(B264:B266)</f>
        <v>160.51</v>
      </c>
      <c r="C267" s="37" t="s">
        <v>75</v>
      </c>
      <c r="D267" s="11">
        <f>SUM(D264:D266)</f>
        <v>39825.902800000047</v>
      </c>
      <c r="E267" s="61">
        <f>SUM(E264:E266)</f>
        <v>6.7552000000000003</v>
      </c>
      <c r="F267" s="11">
        <f>SUM(F264:F266)</f>
        <v>39832.658000000047</v>
      </c>
      <c r="G267" s="121" t="s">
        <v>154</v>
      </c>
      <c r="H267" s="66">
        <f>L264*10000</f>
        <v>1.6961825156666612</v>
      </c>
      <c r="I267" s="157">
        <f>SUM(I264:I266)</f>
        <v>39500</v>
      </c>
      <c r="J267" s="68"/>
      <c r="K267" s="68"/>
      <c r="L267" s="7" t="s">
        <v>56</v>
      </c>
      <c r="M267" s="66">
        <f>M264*10000</f>
        <v>619.10661821833128</v>
      </c>
      <c r="N267" s="195"/>
    </row>
    <row r="268" spans="1:14" ht="26.25" thickTop="1">
      <c r="A268" s="346" t="s">
        <v>194</v>
      </c>
      <c r="B268" s="122" t="s">
        <v>138</v>
      </c>
      <c r="C268" s="244" t="s">
        <v>139</v>
      </c>
      <c r="D268" s="123">
        <v>1409.08</v>
      </c>
      <c r="E268" s="124">
        <v>0</v>
      </c>
      <c r="F268" s="124">
        <f>D268+E268</f>
        <v>1409.08</v>
      </c>
      <c r="G268" s="125">
        <v>42811</v>
      </c>
      <c r="H268" s="123">
        <f>F268</f>
        <v>1409.08</v>
      </c>
      <c r="I268" s="126">
        <v>1500</v>
      </c>
      <c r="J268" s="127">
        <f>(H268-I268)/I268</f>
        <v>-6.061333333333338E-2</v>
      </c>
      <c r="K268" s="127"/>
      <c r="L268" s="128"/>
      <c r="M268" s="129"/>
      <c r="N268" s="196"/>
    </row>
    <row r="269" spans="1:14" ht="25.5">
      <c r="A269" s="347"/>
      <c r="B269" s="130" t="s">
        <v>138</v>
      </c>
      <c r="C269" s="243" t="s">
        <v>195</v>
      </c>
      <c r="D269" s="131">
        <v>1483.3700000000001</v>
      </c>
      <c r="E269" s="132">
        <v>0</v>
      </c>
      <c r="F269" s="132">
        <f>D269+E269</f>
        <v>1483.3700000000001</v>
      </c>
      <c r="G269" s="133">
        <v>42927</v>
      </c>
      <c r="H269" s="131">
        <f>F269</f>
        <v>1483.3700000000001</v>
      </c>
      <c r="I269" s="166">
        <v>1500</v>
      </c>
      <c r="J269" s="167">
        <f>(H269-I269)/I269</f>
        <v>-1.1086666666666588E-2</v>
      </c>
      <c r="K269" s="237" t="s">
        <v>200</v>
      </c>
      <c r="L269" s="242">
        <f>F269/1026.56</f>
        <v>1.4449910380299253</v>
      </c>
      <c r="M269" s="241" t="s">
        <v>199</v>
      </c>
      <c r="N269" s="240" t="s">
        <v>198</v>
      </c>
    </row>
    <row r="270" spans="1:14" ht="28.5">
      <c r="A270" s="348"/>
      <c r="B270" s="161">
        <f>H270-I270</f>
        <v>39.270000000004075</v>
      </c>
      <c r="C270" s="277" t="s">
        <v>226</v>
      </c>
      <c r="D270" s="163">
        <v>37821.26</v>
      </c>
      <c r="E270" s="162">
        <v>3.01</v>
      </c>
      <c r="F270" s="162">
        <f>D270+E270</f>
        <v>37824.270000000004</v>
      </c>
      <c r="G270" s="164" t="s">
        <v>10</v>
      </c>
      <c r="H270" s="165">
        <f>F270</f>
        <v>37824.270000000004</v>
      </c>
      <c r="I270" s="170">
        <v>37785</v>
      </c>
      <c r="J270" s="238">
        <f t="shared" ref="J270" si="75">E270/D270</f>
        <v>7.9584868404701477E-5</v>
      </c>
      <c r="K270" s="276">
        <f>(F270-I270)/I270</f>
        <v>1.0393013100437759E-3</v>
      </c>
      <c r="L270" s="174"/>
      <c r="M270" s="175"/>
      <c r="N270" s="197"/>
    </row>
    <row r="271" spans="1:14">
      <c r="A271" s="198"/>
      <c r="B271" s="185"/>
      <c r="C271" s="185"/>
      <c r="D271" s="185"/>
      <c r="E271" s="185"/>
      <c r="F271" s="185"/>
      <c r="G271" s="185"/>
      <c r="H271" s="185"/>
      <c r="I271" s="185"/>
      <c r="J271" s="185"/>
      <c r="K271" s="185"/>
      <c r="L271" s="185"/>
      <c r="M271" s="185"/>
      <c r="N271" s="199"/>
    </row>
    <row r="272" spans="1:14" s="156" customFormat="1" ht="16.5" customHeight="1" thickBot="1">
      <c r="A272" s="200" t="s">
        <v>0</v>
      </c>
      <c r="B272" s="177" t="s">
        <v>1</v>
      </c>
      <c r="C272" s="180" t="s">
        <v>102</v>
      </c>
      <c r="D272" s="180" t="s">
        <v>2</v>
      </c>
      <c r="E272" s="180" t="s">
        <v>94</v>
      </c>
      <c r="F272" s="177" t="s">
        <v>183</v>
      </c>
      <c r="G272" s="177" t="s">
        <v>190</v>
      </c>
      <c r="H272" s="177" t="s">
        <v>188</v>
      </c>
      <c r="I272" s="179" t="s">
        <v>189</v>
      </c>
      <c r="J272" s="179" t="s">
        <v>112</v>
      </c>
      <c r="K272" s="181" t="s">
        <v>186</v>
      </c>
      <c r="L272" s="260" t="s">
        <v>220</v>
      </c>
      <c r="M272" s="178" t="s">
        <v>185</v>
      </c>
      <c r="N272" s="201" t="s">
        <v>184</v>
      </c>
    </row>
    <row r="273" spans="1:14" s="182" customFormat="1" ht="16.5" thickBot="1">
      <c r="A273" s="202" t="s">
        <v>269</v>
      </c>
      <c r="B273" s="203" t="s">
        <v>58</v>
      </c>
      <c r="C273" s="204">
        <f>F267+B267</f>
        <v>39993.168000000049</v>
      </c>
      <c r="D273" s="204">
        <f>I267</f>
        <v>39500</v>
      </c>
      <c r="E273" s="205">
        <v>20</v>
      </c>
      <c r="F273" s="206">
        <f>C273-D273</f>
        <v>493.16800000004878</v>
      </c>
      <c r="G273" s="207">
        <f>F273/D273</f>
        <v>1.2485265822786045E-2</v>
      </c>
      <c r="H273" s="206">
        <f>F273/E273</f>
        <v>24.658400000002437</v>
      </c>
      <c r="I273" s="207">
        <f>G273/E273</f>
        <v>6.2426329113930224E-4</v>
      </c>
      <c r="J273" s="208">
        <f>H273*10000/D273</f>
        <v>6.2426329113930228</v>
      </c>
      <c r="K273" s="209">
        <f>B267</f>
        <v>160.51</v>
      </c>
      <c r="L273" s="209">
        <f>F273-K273</f>
        <v>332.65800000004879</v>
      </c>
      <c r="M273" s="207">
        <f>I273*365</f>
        <v>0.22785610126584532</v>
      </c>
      <c r="N273" s="210">
        <f>H273*365</f>
        <v>9000.3160000008902</v>
      </c>
    </row>
    <row r="274" spans="1:14" ht="15.75" thickTop="1" thickBot="1"/>
    <row r="275" spans="1:14" s="156" customFormat="1" ht="15.75" thickTop="1" thickBot="1">
      <c r="A275" s="186" t="s">
        <v>0</v>
      </c>
      <c r="B275" s="187" t="s">
        <v>142</v>
      </c>
      <c r="C275" s="188" t="s">
        <v>1</v>
      </c>
      <c r="D275" s="187" t="s">
        <v>17</v>
      </c>
      <c r="E275" s="187" t="s">
        <v>11</v>
      </c>
      <c r="F275" s="187" t="s">
        <v>18</v>
      </c>
      <c r="G275" s="187" t="s">
        <v>14</v>
      </c>
      <c r="H275" s="187" t="s">
        <v>19</v>
      </c>
      <c r="I275" s="187" t="s">
        <v>2</v>
      </c>
      <c r="J275" s="187" t="s">
        <v>181</v>
      </c>
      <c r="K275" s="187" t="s">
        <v>216</v>
      </c>
      <c r="L275" s="187" t="s">
        <v>49</v>
      </c>
      <c r="M275" s="187" t="s">
        <v>30</v>
      </c>
      <c r="N275" s="189" t="s">
        <v>82</v>
      </c>
    </row>
    <row r="276" spans="1:14" ht="15" thickBot="1">
      <c r="A276" s="349" t="s">
        <v>310</v>
      </c>
      <c r="B276" s="319">
        <v>160.51</v>
      </c>
      <c r="C276" s="289" t="s">
        <v>225</v>
      </c>
      <c r="D276" s="263">
        <v>21000</v>
      </c>
      <c r="E276" s="263"/>
      <c r="F276" s="263">
        <f>D276</f>
        <v>21000</v>
      </c>
      <c r="G276" s="264"/>
      <c r="H276" s="265"/>
      <c r="I276" s="266">
        <f>D276</f>
        <v>21000</v>
      </c>
      <c r="J276" s="267"/>
      <c r="K276" s="152"/>
      <c r="L276" s="352">
        <f>E279/D279</f>
        <v>1.6958948609455067E-4</v>
      </c>
      <c r="M276" s="352">
        <f>L276*365</f>
        <v>6.1900162424510997E-2</v>
      </c>
      <c r="N276" s="190"/>
    </row>
    <row r="277" spans="1:14" ht="25.5">
      <c r="A277" s="350"/>
      <c r="B277" s="268">
        <v>107.42</v>
      </c>
      <c r="C277" s="290" t="s">
        <v>218</v>
      </c>
      <c r="D277" s="269">
        <v>8638.608000000022</v>
      </c>
      <c r="E277" s="269">
        <v>3.4651999999999998</v>
      </c>
      <c r="F277" s="269">
        <f>D277+E277</f>
        <v>8642.0732000000226</v>
      </c>
      <c r="G277" s="270" t="s">
        <v>173</v>
      </c>
      <c r="H277" s="271">
        <v>9733.6200000000008</v>
      </c>
      <c r="I277" s="272">
        <v>8500</v>
      </c>
      <c r="J277" s="273">
        <f>E277/I277</f>
        <v>4.0767058823529408E-4</v>
      </c>
      <c r="K277" s="274">
        <f>(F277-I277)/(H277-I277)</f>
        <v>0.11516771777372486</v>
      </c>
      <c r="L277" s="353"/>
      <c r="M277" s="353"/>
      <c r="N277" s="190" t="s">
        <v>180</v>
      </c>
    </row>
    <row r="278" spans="1:14" ht="23.25" thickBot="1">
      <c r="A278" s="351"/>
      <c r="B278" s="281"/>
      <c r="C278" s="293" t="s">
        <v>175</v>
      </c>
      <c r="D278" s="282">
        <v>10194.050000000025</v>
      </c>
      <c r="E278" s="283">
        <v>3.29</v>
      </c>
      <c r="F278" s="283">
        <f>D278+E278</f>
        <v>10197.340000000026</v>
      </c>
      <c r="G278" s="284" t="s">
        <v>126</v>
      </c>
      <c r="H278" s="283">
        <v>11196.73</v>
      </c>
      <c r="I278" s="145">
        <v>10000</v>
      </c>
      <c r="J278" s="273">
        <f t="shared" ref="J278" si="76">E278/I278</f>
        <v>3.2900000000000003E-4</v>
      </c>
      <c r="K278" s="275">
        <f t="shared" ref="K278" si="77">(F278-I278)/(H278-I278)</f>
        <v>0.16489935073076273</v>
      </c>
      <c r="L278" s="354"/>
      <c r="M278" s="354"/>
      <c r="N278" s="193" t="s">
        <v>135</v>
      </c>
    </row>
    <row r="279" spans="1:14" ht="18.75" thickBot="1">
      <c r="A279" s="194" t="s">
        <v>311</v>
      </c>
      <c r="B279" s="173">
        <f>SUM(B276:B278)</f>
        <v>267.93</v>
      </c>
      <c r="C279" s="37" t="s">
        <v>75</v>
      </c>
      <c r="D279" s="11">
        <f>SUM(D276:D278)</f>
        <v>39832.658000000047</v>
      </c>
      <c r="E279" s="61">
        <f>SUM(E276:E278)</f>
        <v>6.7552000000000003</v>
      </c>
      <c r="F279" s="11">
        <f>SUM(F276:F278)</f>
        <v>39839.413200000046</v>
      </c>
      <c r="G279" s="121" t="s">
        <v>154</v>
      </c>
      <c r="H279" s="66">
        <f>L276*10000</f>
        <v>1.6958948609455067</v>
      </c>
      <c r="I279" s="157">
        <f>SUM(I276:I278)</f>
        <v>39500</v>
      </c>
      <c r="J279" s="68"/>
      <c r="K279" s="68"/>
      <c r="L279" s="7" t="s">
        <v>56</v>
      </c>
      <c r="M279" s="66">
        <f>M276*10000</f>
        <v>619.00162424510995</v>
      </c>
      <c r="N279" s="195"/>
    </row>
    <row r="280" spans="1:14" ht="26.25" thickTop="1">
      <c r="A280" s="346" t="s">
        <v>194</v>
      </c>
      <c r="B280" s="122" t="s">
        <v>138</v>
      </c>
      <c r="C280" s="244" t="s">
        <v>139</v>
      </c>
      <c r="D280" s="123">
        <v>1409.08</v>
      </c>
      <c r="E280" s="124">
        <v>0</v>
      </c>
      <c r="F280" s="124">
        <f>D280+E280</f>
        <v>1409.08</v>
      </c>
      <c r="G280" s="125">
        <v>42811</v>
      </c>
      <c r="H280" s="123">
        <f>F280</f>
        <v>1409.08</v>
      </c>
      <c r="I280" s="126">
        <v>1500</v>
      </c>
      <c r="J280" s="127">
        <f>(H280-I280)/I280</f>
        <v>-6.061333333333338E-2</v>
      </c>
      <c r="K280" s="127"/>
      <c r="L280" s="128"/>
      <c r="M280" s="129"/>
      <c r="N280" s="196"/>
    </row>
    <row r="281" spans="1:14" ht="25.5">
      <c r="A281" s="347"/>
      <c r="B281" s="130" t="s">
        <v>138</v>
      </c>
      <c r="C281" s="243" t="s">
        <v>195</v>
      </c>
      <c r="D281" s="131">
        <v>1483.3700000000001</v>
      </c>
      <c r="E281" s="132">
        <v>0</v>
      </c>
      <c r="F281" s="132">
        <f>D281+E281</f>
        <v>1483.3700000000001</v>
      </c>
      <c r="G281" s="133">
        <v>42927</v>
      </c>
      <c r="H281" s="131">
        <f>F281</f>
        <v>1483.3700000000001</v>
      </c>
      <c r="I281" s="166">
        <v>1500</v>
      </c>
      <c r="J281" s="167">
        <f>(H281-I281)/I281</f>
        <v>-1.1086666666666588E-2</v>
      </c>
      <c r="K281" s="237" t="s">
        <v>200</v>
      </c>
      <c r="L281" s="242">
        <f>F281/1026.56</f>
        <v>1.4449910380299253</v>
      </c>
      <c r="M281" s="241" t="s">
        <v>199</v>
      </c>
      <c r="N281" s="240" t="s">
        <v>198</v>
      </c>
    </row>
    <row r="282" spans="1:14" ht="28.5">
      <c r="A282" s="348"/>
      <c r="B282" s="161">
        <f>H282-I282</f>
        <v>42.280000000006112</v>
      </c>
      <c r="C282" s="277" t="s">
        <v>226</v>
      </c>
      <c r="D282" s="163">
        <v>37824.270000000004</v>
      </c>
      <c r="E282" s="162">
        <v>3.01</v>
      </c>
      <c r="F282" s="162">
        <f>D282+E282</f>
        <v>37827.280000000006</v>
      </c>
      <c r="G282" s="164" t="s">
        <v>10</v>
      </c>
      <c r="H282" s="165">
        <f>F282</f>
        <v>37827.280000000006</v>
      </c>
      <c r="I282" s="170">
        <v>37785</v>
      </c>
      <c r="J282" s="238">
        <f t="shared" ref="J282" si="78">E282/D282</f>
        <v>7.9578535157453118E-5</v>
      </c>
      <c r="K282" s="276">
        <f>(F282-I282)/I282</f>
        <v>1.1189625512771236E-3</v>
      </c>
      <c r="L282" s="174"/>
      <c r="M282" s="175"/>
      <c r="N282" s="197"/>
    </row>
    <row r="283" spans="1:14">
      <c r="A283" s="198"/>
      <c r="B283" s="185"/>
      <c r="C283" s="185"/>
      <c r="D283" s="185"/>
      <c r="E283" s="185"/>
      <c r="F283" s="185"/>
      <c r="G283" s="185"/>
      <c r="H283" s="185"/>
      <c r="I283" s="185"/>
      <c r="J283" s="185"/>
      <c r="K283" s="185"/>
      <c r="L283" s="185"/>
      <c r="M283" s="185"/>
      <c r="N283" s="199"/>
    </row>
    <row r="284" spans="1:14" s="156" customFormat="1" ht="16.5" customHeight="1" thickBot="1">
      <c r="A284" s="200" t="s">
        <v>0</v>
      </c>
      <c r="B284" s="177" t="s">
        <v>1</v>
      </c>
      <c r="C284" s="180" t="s">
        <v>102</v>
      </c>
      <c r="D284" s="180" t="s">
        <v>2</v>
      </c>
      <c r="E284" s="180" t="s">
        <v>94</v>
      </c>
      <c r="F284" s="177" t="s">
        <v>183</v>
      </c>
      <c r="G284" s="177" t="s">
        <v>190</v>
      </c>
      <c r="H284" s="177" t="s">
        <v>188</v>
      </c>
      <c r="I284" s="179" t="s">
        <v>189</v>
      </c>
      <c r="J284" s="179" t="s">
        <v>112</v>
      </c>
      <c r="K284" s="181" t="s">
        <v>186</v>
      </c>
      <c r="L284" s="260" t="s">
        <v>220</v>
      </c>
      <c r="M284" s="178" t="s">
        <v>185</v>
      </c>
      <c r="N284" s="201" t="s">
        <v>184</v>
      </c>
    </row>
    <row r="285" spans="1:14" s="182" customFormat="1" ht="16.5" thickBot="1">
      <c r="A285" s="202" t="s">
        <v>269</v>
      </c>
      <c r="B285" s="203" t="s">
        <v>58</v>
      </c>
      <c r="C285" s="204">
        <f>F279+B279</f>
        <v>40107.343200000047</v>
      </c>
      <c r="D285" s="204">
        <f>I279</f>
        <v>39500</v>
      </c>
      <c r="E285" s="205">
        <v>21</v>
      </c>
      <c r="F285" s="206">
        <f>C285-D285</f>
        <v>607.34320000004664</v>
      </c>
      <c r="G285" s="207">
        <f>F285/D285</f>
        <v>1.5375777215191054E-2</v>
      </c>
      <c r="H285" s="206">
        <f>F285/E285</f>
        <v>28.921104761906982</v>
      </c>
      <c r="I285" s="207">
        <f>G285/E285</f>
        <v>7.321798673900502E-4</v>
      </c>
      <c r="J285" s="208">
        <f>H285*10000/D285</f>
        <v>7.3217986739005019</v>
      </c>
      <c r="K285" s="209">
        <f>B279</f>
        <v>267.93</v>
      </c>
      <c r="L285" s="209">
        <f>F285-K285</f>
        <v>339.41320000004663</v>
      </c>
      <c r="M285" s="207">
        <f>I285*365</f>
        <v>0.26724565159736835</v>
      </c>
      <c r="N285" s="210">
        <f>H285*365</f>
        <v>10556.203238096048</v>
      </c>
    </row>
    <row r="286" spans="1:14" ht="15.75" thickTop="1" thickBot="1"/>
    <row r="287" spans="1:14" s="156" customFormat="1" ht="15.75" thickTop="1" thickBot="1">
      <c r="A287" s="186" t="s">
        <v>0</v>
      </c>
      <c r="B287" s="187" t="s">
        <v>142</v>
      </c>
      <c r="C287" s="188" t="s">
        <v>1</v>
      </c>
      <c r="D287" s="187" t="s">
        <v>17</v>
      </c>
      <c r="E287" s="187" t="s">
        <v>11</v>
      </c>
      <c r="F287" s="187" t="s">
        <v>18</v>
      </c>
      <c r="G287" s="187" t="s">
        <v>14</v>
      </c>
      <c r="H287" s="187" t="s">
        <v>19</v>
      </c>
      <c r="I287" s="187" t="s">
        <v>2</v>
      </c>
      <c r="J287" s="187" t="s">
        <v>181</v>
      </c>
      <c r="K287" s="187" t="s">
        <v>216</v>
      </c>
      <c r="L287" s="187" t="s">
        <v>49</v>
      </c>
      <c r="M287" s="187" t="s">
        <v>30</v>
      </c>
      <c r="N287" s="189" t="s">
        <v>82</v>
      </c>
    </row>
    <row r="288" spans="1:14" ht="15" thickBot="1">
      <c r="A288" s="349" t="s">
        <v>313</v>
      </c>
      <c r="B288" s="320">
        <v>160.51</v>
      </c>
      <c r="C288" s="289" t="s">
        <v>225</v>
      </c>
      <c r="D288" s="263">
        <v>21000</v>
      </c>
      <c r="E288" s="263"/>
      <c r="F288" s="263">
        <f>D288</f>
        <v>21000</v>
      </c>
      <c r="G288" s="264"/>
      <c r="H288" s="265"/>
      <c r="I288" s="266">
        <f>D288</f>
        <v>21000</v>
      </c>
      <c r="J288" s="267"/>
      <c r="K288" s="152"/>
      <c r="L288" s="352">
        <f>E291/D291</f>
        <v>1.6956073037742415E-4</v>
      </c>
      <c r="M288" s="352">
        <f>L288*365</f>
        <v>6.1889666587759816E-2</v>
      </c>
      <c r="N288" s="190"/>
    </row>
    <row r="289" spans="1:14" ht="25.5">
      <c r="A289" s="350"/>
      <c r="B289" s="268">
        <v>107.42</v>
      </c>
      <c r="C289" s="290" t="s">
        <v>218</v>
      </c>
      <c r="D289" s="269">
        <v>8642.0732000000226</v>
      </c>
      <c r="E289" s="269">
        <v>3.4651999999999998</v>
      </c>
      <c r="F289" s="269">
        <f>D289+E289</f>
        <v>8645.5384000000231</v>
      </c>
      <c r="G289" s="270" t="s">
        <v>173</v>
      </c>
      <c r="H289" s="271">
        <v>9733.6200000000008</v>
      </c>
      <c r="I289" s="272">
        <v>8500</v>
      </c>
      <c r="J289" s="273">
        <f>E289/I289</f>
        <v>4.0767058823529408E-4</v>
      </c>
      <c r="K289" s="274">
        <f>(F289-I289)/(H289-I289)</f>
        <v>0.11797668649991327</v>
      </c>
      <c r="L289" s="353"/>
      <c r="M289" s="353"/>
      <c r="N289" s="190" t="s">
        <v>180</v>
      </c>
    </row>
    <row r="290" spans="1:14" ht="23.25" thickBot="1">
      <c r="A290" s="351"/>
      <c r="B290" s="281"/>
      <c r="C290" s="293" t="s">
        <v>175</v>
      </c>
      <c r="D290" s="282">
        <v>10197.340000000026</v>
      </c>
      <c r="E290" s="283">
        <v>3.29</v>
      </c>
      <c r="F290" s="283">
        <f>D290+E290</f>
        <v>10200.630000000026</v>
      </c>
      <c r="G290" s="284" t="s">
        <v>126</v>
      </c>
      <c r="H290" s="283">
        <v>11196.73</v>
      </c>
      <c r="I290" s="145">
        <v>10000</v>
      </c>
      <c r="J290" s="273">
        <f t="shared" ref="J290" si="79">E290/I290</f>
        <v>3.2900000000000003E-4</v>
      </c>
      <c r="K290" s="275">
        <f t="shared" ref="K290" si="80">(F290-I290)/(H290-I290)</f>
        <v>0.16764850885331409</v>
      </c>
      <c r="L290" s="354"/>
      <c r="M290" s="354"/>
      <c r="N290" s="193" t="s">
        <v>135</v>
      </c>
    </row>
    <row r="291" spans="1:14" ht="18.75" thickBot="1">
      <c r="A291" s="194" t="s">
        <v>314</v>
      </c>
      <c r="B291" s="173">
        <f>SUM(B288:B290)</f>
        <v>267.93</v>
      </c>
      <c r="C291" s="37" t="s">
        <v>75</v>
      </c>
      <c r="D291" s="11">
        <f>SUM(D288:D290)</f>
        <v>39839.413200000046</v>
      </c>
      <c r="E291" s="61">
        <f>SUM(E288:E290)</f>
        <v>6.7552000000000003</v>
      </c>
      <c r="F291" s="11">
        <f>SUM(F288:F290)</f>
        <v>39846.168400000053</v>
      </c>
      <c r="G291" s="121" t="s">
        <v>154</v>
      </c>
      <c r="H291" s="66">
        <f>L288*10000</f>
        <v>1.6956073037742414</v>
      </c>
      <c r="I291" s="157">
        <f>SUM(I288:I290)</f>
        <v>39500</v>
      </c>
      <c r="J291" s="68"/>
      <c r="K291" s="68"/>
      <c r="L291" s="7" t="s">
        <v>56</v>
      </c>
      <c r="M291" s="66">
        <f>M288*10000</f>
        <v>618.89666587759814</v>
      </c>
      <c r="N291" s="195"/>
    </row>
    <row r="292" spans="1:14" ht="26.25" thickTop="1">
      <c r="A292" s="346" t="s">
        <v>194</v>
      </c>
      <c r="B292" s="122" t="s">
        <v>138</v>
      </c>
      <c r="C292" s="244" t="s">
        <v>139</v>
      </c>
      <c r="D292" s="123">
        <v>1409.08</v>
      </c>
      <c r="E292" s="124">
        <v>0</v>
      </c>
      <c r="F292" s="124">
        <f>D292+E292</f>
        <v>1409.08</v>
      </c>
      <c r="G292" s="125">
        <v>42811</v>
      </c>
      <c r="H292" s="123">
        <f>F292</f>
        <v>1409.08</v>
      </c>
      <c r="I292" s="126">
        <v>1500</v>
      </c>
      <c r="J292" s="127">
        <f>(H292-I292)/I292</f>
        <v>-6.061333333333338E-2</v>
      </c>
      <c r="K292" s="127"/>
      <c r="L292" s="128"/>
      <c r="M292" s="129"/>
      <c r="N292" s="196"/>
    </row>
    <row r="293" spans="1:14" ht="25.5">
      <c r="A293" s="347"/>
      <c r="B293" s="130" t="s">
        <v>138</v>
      </c>
      <c r="C293" s="243" t="s">
        <v>195</v>
      </c>
      <c r="D293" s="131">
        <v>1483.3700000000001</v>
      </c>
      <c r="E293" s="132">
        <v>0</v>
      </c>
      <c r="F293" s="132">
        <f>D293+E293</f>
        <v>1483.3700000000001</v>
      </c>
      <c r="G293" s="133">
        <v>42927</v>
      </c>
      <c r="H293" s="131">
        <f>F293</f>
        <v>1483.3700000000001</v>
      </c>
      <c r="I293" s="166">
        <v>1500</v>
      </c>
      <c r="J293" s="167">
        <f>(H293-I293)/I293</f>
        <v>-1.1086666666666588E-2</v>
      </c>
      <c r="K293" s="237" t="s">
        <v>200</v>
      </c>
      <c r="L293" s="242">
        <f>F293/1026.56</f>
        <v>1.4449910380299253</v>
      </c>
      <c r="M293" s="241" t="s">
        <v>199</v>
      </c>
      <c r="N293" s="240" t="s">
        <v>198</v>
      </c>
    </row>
    <row r="294" spans="1:14" ht="28.5">
      <c r="A294" s="348"/>
      <c r="B294" s="161">
        <f>H294-I294</f>
        <v>46.500000000007276</v>
      </c>
      <c r="C294" s="277" t="s">
        <v>226</v>
      </c>
      <c r="D294" s="163">
        <v>37934.280000000006</v>
      </c>
      <c r="E294" s="162">
        <v>4.22</v>
      </c>
      <c r="F294" s="162">
        <f>D294+E294</f>
        <v>37938.500000000007</v>
      </c>
      <c r="G294" s="164" t="s">
        <v>10</v>
      </c>
      <c r="H294" s="165">
        <f>F294</f>
        <v>37938.500000000007</v>
      </c>
      <c r="I294" s="170">
        <v>37892</v>
      </c>
      <c r="J294" s="238">
        <f t="shared" ref="J294" si="81">E294/D294</f>
        <v>1.1124502692551432E-4</v>
      </c>
      <c r="K294" s="276">
        <f>(F294-I294)/I294</f>
        <v>1.2271719624197001E-3</v>
      </c>
      <c r="L294" s="174"/>
      <c r="M294" s="175"/>
      <c r="N294" s="197">
        <v>107</v>
      </c>
    </row>
    <row r="295" spans="1:14">
      <c r="A295" s="198"/>
      <c r="B295" s="185"/>
      <c r="C295" s="185"/>
      <c r="D295" s="185"/>
      <c r="E295" s="185"/>
      <c r="F295" s="185"/>
      <c r="G295" s="185"/>
      <c r="H295" s="185"/>
      <c r="I295" s="185"/>
      <c r="J295" s="185"/>
      <c r="K295" s="185"/>
      <c r="L295" s="185"/>
      <c r="M295" s="185"/>
      <c r="N295" s="199"/>
    </row>
    <row r="296" spans="1:14" s="156" customFormat="1" ht="16.5" customHeight="1" thickBot="1">
      <c r="A296" s="200" t="s">
        <v>0</v>
      </c>
      <c r="B296" s="177" t="s">
        <v>1</v>
      </c>
      <c r="C296" s="180" t="s">
        <v>102</v>
      </c>
      <c r="D296" s="180" t="s">
        <v>2</v>
      </c>
      <c r="E296" s="180" t="s">
        <v>94</v>
      </c>
      <c r="F296" s="177" t="s">
        <v>183</v>
      </c>
      <c r="G296" s="177" t="s">
        <v>190</v>
      </c>
      <c r="H296" s="177" t="s">
        <v>188</v>
      </c>
      <c r="I296" s="179" t="s">
        <v>189</v>
      </c>
      <c r="J296" s="179" t="s">
        <v>112</v>
      </c>
      <c r="K296" s="181" t="s">
        <v>186</v>
      </c>
      <c r="L296" s="260" t="s">
        <v>220</v>
      </c>
      <c r="M296" s="178" t="s">
        <v>185</v>
      </c>
      <c r="N296" s="201" t="s">
        <v>184</v>
      </c>
    </row>
    <row r="297" spans="1:14" s="182" customFormat="1" ht="16.5" thickBot="1">
      <c r="A297" s="202" t="s">
        <v>269</v>
      </c>
      <c r="B297" s="203" t="s">
        <v>58</v>
      </c>
      <c r="C297" s="204">
        <f>F291+B291</f>
        <v>40114.098400000054</v>
      </c>
      <c r="D297" s="204">
        <f>I291</f>
        <v>39500</v>
      </c>
      <c r="E297" s="205">
        <v>22</v>
      </c>
      <c r="F297" s="206">
        <f>C297-D297</f>
        <v>614.09840000005352</v>
      </c>
      <c r="G297" s="207">
        <f>F297/D297</f>
        <v>1.5546794936710216E-2</v>
      </c>
      <c r="H297" s="206">
        <f>F297/E297</f>
        <v>27.913563636366067</v>
      </c>
      <c r="I297" s="207">
        <f>G297/E297</f>
        <v>7.0667249712319166E-4</v>
      </c>
      <c r="J297" s="208">
        <f>H297*10000/D297</f>
        <v>7.066724971231916</v>
      </c>
      <c r="K297" s="209">
        <f>B291</f>
        <v>267.93</v>
      </c>
      <c r="L297" s="209">
        <f>F297-K297</f>
        <v>346.16840000005351</v>
      </c>
      <c r="M297" s="207">
        <f>I297*365</f>
        <v>0.25793546144996493</v>
      </c>
      <c r="N297" s="210">
        <f>H297*365</f>
        <v>10188.450727273614</v>
      </c>
    </row>
    <row r="298" spans="1:14" ht="15" thickTop="1"/>
  </sheetData>
  <mergeCells count="103">
    <mergeCell ref="A288:A290"/>
    <mergeCell ref="L288:L290"/>
    <mergeCell ref="M288:M290"/>
    <mergeCell ref="A292:A294"/>
    <mergeCell ref="A103:A107"/>
    <mergeCell ref="L103:L107"/>
    <mergeCell ref="M103:M107"/>
    <mergeCell ref="B105:B106"/>
    <mergeCell ref="A109:A111"/>
    <mergeCell ref="A89:A93"/>
    <mergeCell ref="L89:L93"/>
    <mergeCell ref="M89:M93"/>
    <mergeCell ref="B91:B92"/>
    <mergeCell ref="A95:A97"/>
    <mergeCell ref="A75:A79"/>
    <mergeCell ref="L75:L79"/>
    <mergeCell ref="M75:M79"/>
    <mergeCell ref="B77:B78"/>
    <mergeCell ref="A81:A83"/>
    <mergeCell ref="A47:A51"/>
    <mergeCell ref="L47:L51"/>
    <mergeCell ref="M47:M51"/>
    <mergeCell ref="B49:B50"/>
    <mergeCell ref="A53:A55"/>
    <mergeCell ref="A32:A37"/>
    <mergeCell ref="L32:L37"/>
    <mergeCell ref="M32:M37"/>
    <mergeCell ref="B35:B36"/>
    <mergeCell ref="A39:A41"/>
    <mergeCell ref="A24:A26"/>
    <mergeCell ref="A2:A7"/>
    <mergeCell ref="L2:L7"/>
    <mergeCell ref="M2:M7"/>
    <mergeCell ref="B5:B6"/>
    <mergeCell ref="A9:A11"/>
    <mergeCell ref="A17:A22"/>
    <mergeCell ref="L17:L22"/>
    <mergeCell ref="M17:M22"/>
    <mergeCell ref="B20:B21"/>
    <mergeCell ref="A61:A65"/>
    <mergeCell ref="L61:L65"/>
    <mergeCell ref="M61:M65"/>
    <mergeCell ref="B63:B64"/>
    <mergeCell ref="A67:A69"/>
    <mergeCell ref="B119:B120"/>
    <mergeCell ref="A123:A125"/>
    <mergeCell ref="A131:A135"/>
    <mergeCell ref="L131:L135"/>
    <mergeCell ref="M131:M135"/>
    <mergeCell ref="B133:B134"/>
    <mergeCell ref="A117:A121"/>
    <mergeCell ref="L117:L121"/>
    <mergeCell ref="M117:M121"/>
    <mergeCell ref="A137:A139"/>
    <mergeCell ref="A145:A149"/>
    <mergeCell ref="L145:L149"/>
    <mergeCell ref="M145:M149"/>
    <mergeCell ref="B147:B148"/>
    <mergeCell ref="A151:A153"/>
    <mergeCell ref="A159:A163"/>
    <mergeCell ref="L159:L163"/>
    <mergeCell ref="M159:M163"/>
    <mergeCell ref="B161:B162"/>
    <mergeCell ref="A165:A167"/>
    <mergeCell ref="A215:A218"/>
    <mergeCell ref="L215:L218"/>
    <mergeCell ref="M215:M218"/>
    <mergeCell ref="A220:A222"/>
    <mergeCell ref="A173:A177"/>
    <mergeCell ref="L173:L177"/>
    <mergeCell ref="M173:M177"/>
    <mergeCell ref="B175:B176"/>
    <mergeCell ref="A179:A181"/>
    <mergeCell ref="A187:A191"/>
    <mergeCell ref="L187:L191"/>
    <mergeCell ref="M187:M191"/>
    <mergeCell ref="B189:B190"/>
    <mergeCell ref="A193:A195"/>
    <mergeCell ref="A201:A205"/>
    <mergeCell ref="L201:L205"/>
    <mergeCell ref="A228:A230"/>
    <mergeCell ref="L228:L230"/>
    <mergeCell ref="M228:M230"/>
    <mergeCell ref="A232:A234"/>
    <mergeCell ref="M201:M205"/>
    <mergeCell ref="B203:B204"/>
    <mergeCell ref="A207:A209"/>
    <mergeCell ref="A240:A242"/>
    <mergeCell ref="L240:L242"/>
    <mergeCell ref="M240:M242"/>
    <mergeCell ref="A244:A246"/>
    <mergeCell ref="A252:A254"/>
    <mergeCell ref="L252:L254"/>
    <mergeCell ref="M252:M254"/>
    <mergeCell ref="A276:A278"/>
    <mergeCell ref="L276:L278"/>
    <mergeCell ref="M276:M278"/>
    <mergeCell ref="A280:A282"/>
    <mergeCell ref="A256:A258"/>
    <mergeCell ref="A264:A266"/>
    <mergeCell ref="L264:L266"/>
    <mergeCell ref="M264:M266"/>
    <mergeCell ref="A268:A270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opLeftCell="A7" workbookViewId="0">
      <selection activeCell="I28" sqref="I28"/>
    </sheetView>
  </sheetViews>
  <sheetFormatPr defaultRowHeight="14.25"/>
  <cols>
    <col min="1" max="1" width="10.875" customWidth="1"/>
    <col min="2" max="2" width="9" customWidth="1"/>
    <col min="3" max="3" width="18.375" customWidth="1"/>
    <col min="4" max="4" width="10.75" customWidth="1"/>
    <col min="5" max="5" width="10" customWidth="1"/>
    <col min="6" max="6" width="11.125" customWidth="1"/>
    <col min="7" max="7" width="15.25" customWidth="1"/>
    <col min="8" max="8" width="9.75" customWidth="1"/>
    <col min="9" max="9" width="17.125" customWidth="1"/>
    <col min="10" max="10" width="9.25" customWidth="1"/>
    <col min="11" max="11" width="10.75" customWidth="1"/>
    <col min="12" max="12" width="14.125" customWidth="1"/>
    <col min="13" max="13" width="11.125" customWidth="1"/>
  </cols>
  <sheetData>
    <row r="1" spans="1:9" ht="20.25">
      <c r="A1" s="313" t="s">
        <v>290</v>
      </c>
      <c r="B1" s="306" t="s">
        <v>164</v>
      </c>
      <c r="C1" s="307">
        <v>4000</v>
      </c>
      <c r="D1" s="370" t="s">
        <v>280</v>
      </c>
      <c r="E1" s="371"/>
      <c r="F1" s="371"/>
      <c r="G1" s="371"/>
      <c r="H1" s="371"/>
      <c r="I1" s="371"/>
    </row>
    <row r="2" spans="1:9" ht="15.75">
      <c r="A2" s="308" t="s">
        <v>155</v>
      </c>
      <c r="B2" s="308" t="s">
        <v>156</v>
      </c>
      <c r="C2" s="309" t="s">
        <v>157</v>
      </c>
      <c r="D2" s="309" t="s">
        <v>276</v>
      </c>
      <c r="E2" s="309" t="s">
        <v>282</v>
      </c>
      <c r="F2" s="309" t="s">
        <v>283</v>
      </c>
      <c r="G2" s="309" t="s">
        <v>284</v>
      </c>
      <c r="H2" s="309" t="s">
        <v>285</v>
      </c>
      <c r="I2" s="309" t="s">
        <v>286</v>
      </c>
    </row>
    <row r="3" spans="1:9">
      <c r="A3" s="305" t="s">
        <v>158</v>
      </c>
      <c r="B3" s="311">
        <v>-300</v>
      </c>
      <c r="C3" s="305" t="s">
        <v>169</v>
      </c>
      <c r="D3" s="311">
        <v>0</v>
      </c>
      <c r="E3" s="311">
        <v>-300</v>
      </c>
      <c r="F3" s="305"/>
      <c r="G3" s="305"/>
      <c r="H3" s="305"/>
      <c r="I3" s="305"/>
    </row>
    <row r="4" spans="1:9">
      <c r="A4" s="305" t="s">
        <v>159</v>
      </c>
      <c r="B4" s="311">
        <v>-300</v>
      </c>
      <c r="C4" s="305" t="s">
        <v>169</v>
      </c>
      <c r="D4" s="311">
        <v>0</v>
      </c>
      <c r="E4" s="311">
        <v>-300</v>
      </c>
      <c r="F4" s="305"/>
      <c r="G4" s="305"/>
      <c r="H4" s="305"/>
      <c r="I4" s="305"/>
    </row>
    <row r="5" spans="1:9">
      <c r="A5" s="305" t="s">
        <v>166</v>
      </c>
      <c r="B5" s="311">
        <v>-50</v>
      </c>
      <c r="C5" s="305" t="s">
        <v>170</v>
      </c>
      <c r="D5" s="311">
        <v>0</v>
      </c>
      <c r="E5" s="311">
        <v>0</v>
      </c>
      <c r="F5" s="305"/>
      <c r="G5" s="305"/>
      <c r="H5" s="305"/>
      <c r="I5" s="305"/>
    </row>
    <row r="6" spans="1:9">
      <c r="A6" s="305" t="s">
        <v>160</v>
      </c>
      <c r="B6" s="311">
        <v>-150</v>
      </c>
      <c r="C6" s="305" t="s">
        <v>161</v>
      </c>
      <c r="D6" s="311">
        <v>0</v>
      </c>
      <c r="E6" s="311">
        <v>0</v>
      </c>
      <c r="F6" s="305"/>
      <c r="G6" s="305"/>
      <c r="H6" s="305"/>
      <c r="I6" s="305"/>
    </row>
    <row r="7" spans="1:9">
      <c r="A7" s="305" t="s">
        <v>165</v>
      </c>
      <c r="B7" s="311">
        <v>-400</v>
      </c>
      <c r="C7" s="305" t="s">
        <v>288</v>
      </c>
      <c r="D7" s="311">
        <v>-336.77</v>
      </c>
      <c r="E7" s="311">
        <v>-584.52</v>
      </c>
      <c r="F7" s="305"/>
      <c r="G7" s="305"/>
      <c r="H7" s="305"/>
      <c r="I7" s="305"/>
    </row>
    <row r="8" spans="1:9">
      <c r="A8" s="305" t="s">
        <v>277</v>
      </c>
      <c r="B8" s="311">
        <v>-350</v>
      </c>
      <c r="C8" s="305" t="s">
        <v>279</v>
      </c>
      <c r="D8" s="311">
        <v>-314</v>
      </c>
      <c r="E8" s="311">
        <v>0</v>
      </c>
      <c r="F8" s="305"/>
      <c r="G8" s="305"/>
      <c r="H8" s="305"/>
      <c r="I8" s="305"/>
    </row>
    <row r="9" spans="1:9">
      <c r="A9" s="310" t="s">
        <v>167</v>
      </c>
      <c r="B9" s="311">
        <v>-300</v>
      </c>
      <c r="C9" s="305" t="s">
        <v>171</v>
      </c>
      <c r="D9" s="311">
        <v>-240</v>
      </c>
      <c r="E9" s="311">
        <v>-530</v>
      </c>
      <c r="F9" s="305"/>
      <c r="G9" s="305"/>
      <c r="H9" s="305"/>
      <c r="I9" s="305"/>
    </row>
    <row r="10" spans="1:9">
      <c r="A10" s="310" t="s">
        <v>278</v>
      </c>
      <c r="B10" s="311">
        <v>-310</v>
      </c>
      <c r="C10" s="305" t="s">
        <v>171</v>
      </c>
      <c r="D10" s="311">
        <v>0</v>
      </c>
      <c r="E10" s="311">
        <v>0</v>
      </c>
      <c r="F10" s="305"/>
      <c r="G10" s="305"/>
      <c r="H10" s="305"/>
      <c r="I10" s="305"/>
    </row>
    <row r="11" spans="1:9">
      <c r="A11" s="305" t="s">
        <v>168</v>
      </c>
      <c r="B11" s="311">
        <v>-100</v>
      </c>
      <c r="C11" s="305" t="s">
        <v>171</v>
      </c>
      <c r="D11" s="311">
        <v>-77</v>
      </c>
      <c r="E11" s="311">
        <v>0</v>
      </c>
      <c r="F11" s="305"/>
      <c r="G11" s="305"/>
      <c r="H11" s="305"/>
      <c r="I11" s="305"/>
    </row>
    <row r="12" spans="1:9">
      <c r="A12" s="312" t="s">
        <v>281</v>
      </c>
      <c r="B12" s="311">
        <f>SUM(B3:B11)</f>
        <v>-2260</v>
      </c>
      <c r="C12" s="305"/>
      <c r="D12" s="311">
        <f>SUM(D3:D11)</f>
        <v>-967.77</v>
      </c>
      <c r="E12" s="311">
        <f>SUM(E3:E11)</f>
        <v>-1714.52</v>
      </c>
      <c r="F12" s="305"/>
      <c r="G12" s="305"/>
      <c r="H12" s="305"/>
      <c r="I12" s="305"/>
    </row>
    <row r="13" spans="1:9">
      <c r="A13" s="312" t="s">
        <v>287</v>
      </c>
      <c r="B13" s="311">
        <f>C1+B12</f>
        <v>1740</v>
      </c>
      <c r="C13" s="305"/>
      <c r="D13" s="311">
        <f>C1+D12</f>
        <v>3032.23</v>
      </c>
      <c r="E13" s="311">
        <f>C1+E12</f>
        <v>2285.48</v>
      </c>
      <c r="F13" s="305"/>
      <c r="G13" s="305"/>
      <c r="H13" s="305"/>
      <c r="I13" s="305"/>
    </row>
    <row r="15" spans="1:9" ht="18.75">
      <c r="A15" s="313" t="s">
        <v>172</v>
      </c>
      <c r="B15" s="134" t="s">
        <v>164</v>
      </c>
      <c r="C15" s="135">
        <v>8000</v>
      </c>
    </row>
    <row r="16" spans="1:9" ht="16.5" thickBot="1">
      <c r="A16" s="10" t="s">
        <v>155</v>
      </c>
      <c r="B16" s="20" t="s">
        <v>156</v>
      </c>
      <c r="C16" s="35" t="s">
        <v>157</v>
      </c>
    </row>
    <row r="17" spans="1:12">
      <c r="A17" t="s">
        <v>168</v>
      </c>
      <c r="B17">
        <v>4000</v>
      </c>
      <c r="C17" t="s">
        <v>171</v>
      </c>
    </row>
    <row r="20" spans="1:12" ht="18.75">
      <c r="A20" s="367" t="s">
        <v>204</v>
      </c>
      <c r="B20" s="368"/>
      <c r="C20" s="368"/>
      <c r="D20" s="368"/>
      <c r="E20" s="368"/>
      <c r="F20" s="368"/>
      <c r="G20" s="368"/>
      <c r="H20" s="368"/>
      <c r="I20" s="368"/>
      <c r="J20" s="368"/>
      <c r="K20" s="368"/>
      <c r="L20" s="369"/>
    </row>
    <row r="21" spans="1:12" ht="20.25">
      <c r="A21" s="246" t="s">
        <v>205</v>
      </c>
      <c r="B21" s="246" t="s">
        <v>206</v>
      </c>
      <c r="C21" s="247" t="s">
        <v>207</v>
      </c>
      <c r="D21" s="248" t="s">
        <v>208</v>
      </c>
      <c r="E21" s="249" t="s">
        <v>211</v>
      </c>
      <c r="F21" s="249" t="s">
        <v>210</v>
      </c>
      <c r="G21" s="256" t="s">
        <v>212</v>
      </c>
      <c r="H21" s="246" t="s">
        <v>209</v>
      </c>
      <c r="I21" s="257" t="s">
        <v>214</v>
      </c>
      <c r="J21" s="246" t="s">
        <v>213</v>
      </c>
      <c r="K21" s="246" t="s">
        <v>216</v>
      </c>
      <c r="L21" s="246" t="s">
        <v>217</v>
      </c>
    </row>
    <row r="22" spans="1:12" ht="15">
      <c r="A22" s="250">
        <v>2017</v>
      </c>
      <c r="B22" s="262" t="s">
        <v>223</v>
      </c>
      <c r="C22" s="250">
        <v>49950</v>
      </c>
      <c r="D22" s="251">
        <v>0.1</v>
      </c>
      <c r="E22" s="253">
        <f>C22*D22</f>
        <v>4995</v>
      </c>
      <c r="F22" s="253">
        <f>E22/365*G22</f>
        <v>424.23287671232879</v>
      </c>
      <c r="G22" s="250">
        <v>31</v>
      </c>
      <c r="H22" s="252">
        <v>473.65</v>
      </c>
      <c r="I22" s="258">
        <f>F22-H22</f>
        <v>-49.417123287671188</v>
      </c>
      <c r="J22" s="250">
        <v>0</v>
      </c>
      <c r="K22" s="255">
        <f>H22/F22</f>
        <v>1.1164858406793889</v>
      </c>
      <c r="L22" s="254" t="s">
        <v>275</v>
      </c>
    </row>
    <row r="23" spans="1:12" ht="15">
      <c r="A23" s="250">
        <v>2017</v>
      </c>
      <c r="B23" s="250">
        <v>8</v>
      </c>
      <c r="C23" s="250">
        <f>C22+J23</f>
        <v>55950</v>
      </c>
      <c r="D23" s="251">
        <v>0.1</v>
      </c>
      <c r="E23" s="253">
        <f>C23*D23</f>
        <v>5595</v>
      </c>
      <c r="F23" s="253">
        <f>E23/365*G23</f>
        <v>475.1917808219178</v>
      </c>
      <c r="G23" s="250">
        <v>31</v>
      </c>
      <c r="H23" s="252">
        <v>267.93</v>
      </c>
      <c r="I23" s="258">
        <f>F23-H23</f>
        <v>207.2617808219178</v>
      </c>
      <c r="J23" s="250">
        <v>6000</v>
      </c>
      <c r="K23" s="255">
        <f>H23/F23</f>
        <v>0.56383550981579178</v>
      </c>
      <c r="L23" s="254" t="s">
        <v>312</v>
      </c>
    </row>
    <row r="24" spans="1:12" ht="15">
      <c r="A24" s="250">
        <v>2017</v>
      </c>
      <c r="B24" s="250">
        <v>9</v>
      </c>
      <c r="C24" s="250">
        <v>20000</v>
      </c>
      <c r="D24" s="251">
        <v>0.1</v>
      </c>
      <c r="E24" s="253">
        <f>C24*D24</f>
        <v>2000</v>
      </c>
      <c r="F24" s="253">
        <f>E24/365*G24</f>
        <v>164.38356164383561</v>
      </c>
      <c r="G24" s="250">
        <v>30</v>
      </c>
      <c r="H24" s="252">
        <v>0</v>
      </c>
      <c r="I24" s="258">
        <f>F24-H24</f>
        <v>164.38356164383561</v>
      </c>
      <c r="J24" s="250">
        <v>0</v>
      </c>
      <c r="K24" s="255">
        <f>H24/F24</f>
        <v>0</v>
      </c>
      <c r="L24" s="254" t="s">
        <v>215</v>
      </c>
    </row>
    <row r="26" spans="1:12" ht="18.75">
      <c r="A26" s="367" t="s">
        <v>224</v>
      </c>
      <c r="B26" s="368"/>
      <c r="C26" s="368"/>
      <c r="D26" s="368"/>
      <c r="E26" s="368"/>
      <c r="F26" s="368"/>
      <c r="G26" s="369"/>
    </row>
    <row r="27" spans="1:12" ht="20.25">
      <c r="A27" s="246" t="s">
        <v>205</v>
      </c>
      <c r="B27" s="246" t="s">
        <v>206</v>
      </c>
      <c r="C27" s="247" t="s">
        <v>207</v>
      </c>
      <c r="D27" s="248" t="s">
        <v>208</v>
      </c>
      <c r="E27" s="249" t="s">
        <v>211</v>
      </c>
      <c r="F27" s="249" t="s">
        <v>274</v>
      </c>
      <c r="G27" s="256" t="s">
        <v>212</v>
      </c>
    </row>
    <row r="28" spans="1:12">
      <c r="A28" s="250">
        <v>2017</v>
      </c>
      <c r="B28" s="262" t="s">
        <v>223</v>
      </c>
      <c r="C28" s="250">
        <v>50600</v>
      </c>
      <c r="D28" s="251">
        <f>E28/C28</f>
        <v>8.5416131422924896E-2</v>
      </c>
      <c r="E28" s="253">
        <v>4322.0562499999996</v>
      </c>
      <c r="F28" s="253">
        <f>E28/365*G28</f>
        <v>473.65</v>
      </c>
      <c r="G28" s="250">
        <v>40</v>
      </c>
    </row>
    <row r="29" spans="1:12">
      <c r="A29" s="250">
        <v>2017</v>
      </c>
      <c r="B29" s="262">
        <v>8</v>
      </c>
      <c r="C29" s="250">
        <v>39500</v>
      </c>
      <c r="D29" s="251">
        <f>E29/C29</f>
        <v>0.11253676639815882</v>
      </c>
      <c r="E29" s="253">
        <f>F29/G29*365</f>
        <v>4445.2022727272733</v>
      </c>
      <c r="F29" s="253">
        <v>267.93</v>
      </c>
      <c r="G29" s="250">
        <v>22</v>
      </c>
    </row>
  </sheetData>
  <mergeCells count="3">
    <mergeCell ref="A20:L20"/>
    <mergeCell ref="A26:G26"/>
    <mergeCell ref="D1:I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4月份</vt:lpstr>
      <vt:lpstr>6~7月份</vt:lpstr>
      <vt:lpstr>8月份</vt:lpstr>
      <vt:lpstr>费用开支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</dc:creator>
  <cp:lastModifiedBy>it</cp:lastModifiedBy>
  <dcterms:created xsi:type="dcterms:W3CDTF">2017-04-07T07:22:42Z</dcterms:created>
  <dcterms:modified xsi:type="dcterms:W3CDTF">2017-08-22T05:04:39Z</dcterms:modified>
</cp:coreProperties>
</file>