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ache-tomcat-9.0.0.M20-winx64\webapps\h5game\h5文档\理财\"/>
    </mc:Choice>
  </mc:AlternateContent>
  <bookViews>
    <workbookView xWindow="0" yWindow="0" windowWidth="21600" windowHeight="9465" firstSheet="1" activeTab="2"/>
  </bookViews>
  <sheets>
    <sheet name="4月份" sheetId="1" r:id="rId1"/>
    <sheet name="6~7月份" sheetId="2" r:id="rId2"/>
    <sheet name="费用开支" sheetId="3" r:id="rId3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3" l="1"/>
  <c r="F24" i="3" s="1"/>
  <c r="I24" i="3" s="1"/>
  <c r="K24" i="3" l="1"/>
  <c r="C20" i="3"/>
  <c r="E20" i="3" s="1"/>
  <c r="F20" i="3" s="1"/>
  <c r="E19" i="3"/>
  <c r="F19" i="3" s="1"/>
  <c r="K19" i="3" s="1"/>
  <c r="I20" i="3" l="1"/>
  <c r="K20" i="3"/>
  <c r="I19" i="3"/>
  <c r="J100" i="2"/>
  <c r="F100" i="2"/>
  <c r="K100" i="2" s="1"/>
  <c r="F99" i="2"/>
  <c r="H99" i="2" s="1"/>
  <c r="J99" i="2" s="1"/>
  <c r="F98" i="2"/>
  <c r="H98" i="2" s="1"/>
  <c r="J98" i="2" s="1"/>
  <c r="I97" i="2"/>
  <c r="D103" i="2" s="1"/>
  <c r="E97" i="2"/>
  <c r="L91" i="2" s="1"/>
  <c r="H97" i="2" s="1"/>
  <c r="D97" i="2"/>
  <c r="B97" i="2"/>
  <c r="K103" i="2" s="1"/>
  <c r="J96" i="2"/>
  <c r="F96" i="2"/>
  <c r="K96" i="2" s="1"/>
  <c r="J95" i="2"/>
  <c r="F95" i="2"/>
  <c r="K95" i="2" s="1"/>
  <c r="J94" i="2"/>
  <c r="F94" i="2"/>
  <c r="K94" i="2" s="1"/>
  <c r="J93" i="2"/>
  <c r="F93" i="2"/>
  <c r="K93" i="2" s="1"/>
  <c r="J92" i="2"/>
  <c r="F92" i="2"/>
  <c r="K92" i="2" s="1"/>
  <c r="J91" i="2"/>
  <c r="F91" i="2"/>
  <c r="F97" i="2" l="1"/>
  <c r="C103" i="2" s="1"/>
  <c r="F103" i="2" s="1"/>
  <c r="L103" i="2" s="1"/>
  <c r="H103" i="2"/>
  <c r="K91" i="2"/>
  <c r="M91" i="2"/>
  <c r="M97" i="2" s="1"/>
  <c r="H100" i="2"/>
  <c r="B82" i="2"/>
  <c r="K88" i="2" s="1"/>
  <c r="D82" i="2"/>
  <c r="J85" i="2"/>
  <c r="F85" i="2"/>
  <c r="H85" i="2" s="1"/>
  <c r="F84" i="2"/>
  <c r="H84" i="2" s="1"/>
  <c r="J84" i="2" s="1"/>
  <c r="F83" i="2"/>
  <c r="H83" i="2" s="1"/>
  <c r="J83" i="2" s="1"/>
  <c r="I82" i="2"/>
  <c r="D88" i="2" s="1"/>
  <c r="E82" i="2"/>
  <c r="L76" i="2" s="1"/>
  <c r="J81" i="2"/>
  <c r="F81" i="2"/>
  <c r="K81" i="2" s="1"/>
  <c r="J80" i="2"/>
  <c r="F80" i="2"/>
  <c r="K80" i="2" s="1"/>
  <c r="J79" i="2"/>
  <c r="F79" i="2"/>
  <c r="K79" i="2" s="1"/>
  <c r="J78" i="2"/>
  <c r="F78" i="2"/>
  <c r="K78" i="2" s="1"/>
  <c r="J77" i="2"/>
  <c r="F77" i="2"/>
  <c r="K77" i="2" s="1"/>
  <c r="J76" i="2"/>
  <c r="F76" i="2"/>
  <c r="F82" i="2" s="1"/>
  <c r="G103" i="2" l="1"/>
  <c r="I103" i="2" s="1"/>
  <c r="M103" i="2" s="1"/>
  <c r="N103" i="2"/>
  <c r="J103" i="2"/>
  <c r="K85" i="2"/>
  <c r="C88" i="2"/>
  <c r="H82" i="2"/>
  <c r="M76" i="2"/>
  <c r="M82" i="2" s="1"/>
  <c r="K76" i="2"/>
  <c r="B66" i="2"/>
  <c r="K72" i="2" s="1"/>
  <c r="J69" i="2"/>
  <c r="F69" i="2"/>
  <c r="F61" i="2"/>
  <c r="K61" i="2" s="1"/>
  <c r="J61" i="2"/>
  <c r="H69" i="2" l="1"/>
  <c r="K69" i="2"/>
  <c r="D66" i="2"/>
  <c r="E66" i="2"/>
  <c r="I66" i="2"/>
  <c r="D72" i="2" s="1"/>
  <c r="J60" i="2"/>
  <c r="F60" i="2"/>
  <c r="K60" i="2" s="1"/>
  <c r="F68" i="2" l="1"/>
  <c r="H68" i="2" s="1"/>
  <c r="J68" i="2" s="1"/>
  <c r="F67" i="2" l="1"/>
  <c r="H67" i="2" s="1"/>
  <c r="J67" i="2" s="1"/>
  <c r="J65" i="2"/>
  <c r="F65" i="2"/>
  <c r="K65" i="2" s="1"/>
  <c r="J64" i="2"/>
  <c r="F64" i="2"/>
  <c r="K64" i="2" s="1"/>
  <c r="J63" i="2"/>
  <c r="F63" i="2"/>
  <c r="K63" i="2" s="1"/>
  <c r="J62" i="2"/>
  <c r="F62" i="2"/>
  <c r="F66" i="2" l="1"/>
  <c r="C72" i="2" s="1"/>
  <c r="F72" i="2" s="1"/>
  <c r="K62" i="2"/>
  <c r="L60" i="2"/>
  <c r="M60" i="2" s="1"/>
  <c r="M66" i="2" s="1"/>
  <c r="B56" i="2"/>
  <c r="J55" i="2"/>
  <c r="F53" i="2"/>
  <c r="K53" i="2" s="1"/>
  <c r="J53" i="2"/>
  <c r="F57" i="2"/>
  <c r="H57" i="2" s="1"/>
  <c r="J57" i="2" s="1"/>
  <c r="I56" i="2"/>
  <c r="E56" i="2"/>
  <c r="D56" i="2"/>
  <c r="F55" i="2"/>
  <c r="K55" i="2" s="1"/>
  <c r="J54" i="2"/>
  <c r="F54" i="2"/>
  <c r="K54" i="2" s="1"/>
  <c r="J52" i="2"/>
  <c r="F52" i="2"/>
  <c r="J51" i="2"/>
  <c r="F51" i="2"/>
  <c r="K51" i="2" s="1"/>
  <c r="J50" i="2"/>
  <c r="F50" i="2"/>
  <c r="K50" i="2" s="1"/>
  <c r="L72" i="2" l="1"/>
  <c r="G72" i="2"/>
  <c r="I72" i="2" s="1"/>
  <c r="M72" i="2" s="1"/>
  <c r="H72" i="2"/>
  <c r="H52" i="2"/>
  <c r="K52" i="2" s="1"/>
  <c r="H66" i="2"/>
  <c r="L50" i="2"/>
  <c r="M50" i="2" s="1"/>
  <c r="M56" i="2" s="1"/>
  <c r="F56" i="2"/>
  <c r="H56" i="2"/>
  <c r="F47" i="2"/>
  <c r="H47" i="2" s="1"/>
  <c r="J47" i="2" s="1"/>
  <c r="F35" i="2"/>
  <c r="H35" i="2" s="1"/>
  <c r="J35" i="2" s="1"/>
  <c r="I46" i="2"/>
  <c r="E46" i="2"/>
  <c r="D46" i="2"/>
  <c r="B46" i="2"/>
  <c r="J45" i="2"/>
  <c r="F45" i="2"/>
  <c r="J44" i="2"/>
  <c r="F44" i="2"/>
  <c r="J43" i="2"/>
  <c r="F43" i="2"/>
  <c r="H43" i="2" s="1"/>
  <c r="J42" i="2"/>
  <c r="F42" i="2"/>
  <c r="J41" i="2"/>
  <c r="F41" i="2"/>
  <c r="J40" i="2"/>
  <c r="F40" i="2"/>
  <c r="H40" i="2" s="1"/>
  <c r="J39" i="2"/>
  <c r="F39" i="2"/>
  <c r="J38" i="2"/>
  <c r="F38" i="2"/>
  <c r="I34" i="2"/>
  <c r="E34" i="2"/>
  <c r="D34" i="2"/>
  <c r="B34" i="2"/>
  <c r="J33" i="2"/>
  <c r="F33" i="2"/>
  <c r="J32" i="2"/>
  <c r="F32" i="2"/>
  <c r="J31" i="2"/>
  <c r="F31" i="2"/>
  <c r="H31" i="2" s="1"/>
  <c r="J30" i="2"/>
  <c r="F30" i="2"/>
  <c r="J29" i="2"/>
  <c r="F29" i="2"/>
  <c r="J28" i="2"/>
  <c r="F28" i="2"/>
  <c r="H28" i="2" s="1"/>
  <c r="J27" i="2"/>
  <c r="F27" i="2"/>
  <c r="J26" i="2"/>
  <c r="F26" i="2"/>
  <c r="J72" i="2" l="1"/>
  <c r="N72" i="2"/>
  <c r="L26" i="2"/>
  <c r="H34" i="2" s="1"/>
  <c r="L38" i="2"/>
  <c r="M38" i="2" s="1"/>
  <c r="M46" i="2" s="1"/>
  <c r="F46" i="2"/>
  <c r="F34" i="2"/>
  <c r="M26" i="2"/>
  <c r="M34" i="2" s="1"/>
  <c r="B22" i="2"/>
  <c r="F23" i="2"/>
  <c r="H23" i="2" s="1"/>
  <c r="J23" i="2" s="1"/>
  <c r="I22" i="2"/>
  <c r="E22" i="2"/>
  <c r="D22" i="2"/>
  <c r="J21" i="2"/>
  <c r="F21" i="2"/>
  <c r="J20" i="2"/>
  <c r="F20" i="2"/>
  <c r="J19" i="2"/>
  <c r="F19" i="2"/>
  <c r="H19" i="2" s="1"/>
  <c r="J18" i="2"/>
  <c r="F18" i="2"/>
  <c r="J17" i="2"/>
  <c r="F17" i="2"/>
  <c r="J16" i="2"/>
  <c r="F16" i="2"/>
  <c r="H16" i="2" s="1"/>
  <c r="J15" i="2"/>
  <c r="F15" i="2"/>
  <c r="J14" i="2"/>
  <c r="F14" i="2"/>
  <c r="F22" i="2" l="1"/>
  <c r="H46" i="2"/>
  <c r="L14" i="2"/>
  <c r="H22" i="2" s="1"/>
  <c r="F11" i="2"/>
  <c r="H11" i="2" s="1"/>
  <c r="J11" i="2" s="1"/>
  <c r="F3" i="2"/>
  <c r="J2" i="2"/>
  <c r="J3" i="2"/>
  <c r="F9" i="2"/>
  <c r="F2" i="2"/>
  <c r="M14" i="2" l="1"/>
  <c r="M22" i="2" s="1"/>
  <c r="I10" i="2"/>
  <c r="E10" i="2"/>
  <c r="D10" i="2"/>
  <c r="J9" i="2"/>
  <c r="J8" i="2"/>
  <c r="F8" i="2"/>
  <c r="J7" i="2"/>
  <c r="F7" i="2"/>
  <c r="J6" i="2"/>
  <c r="F6" i="2"/>
  <c r="J5" i="2"/>
  <c r="F5" i="2"/>
  <c r="J4" i="2"/>
  <c r="F4" i="2"/>
  <c r="L2" i="2" l="1"/>
  <c r="M2" i="2" s="1"/>
  <c r="M10" i="2" s="1"/>
  <c r="F10" i="2"/>
  <c r="F88" i="2" s="1"/>
  <c r="L88" i="2" s="1"/>
  <c r="I153" i="1"/>
  <c r="D156" i="1" s="1"/>
  <c r="E153" i="1"/>
  <c r="D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I140" i="1"/>
  <c r="E140" i="1"/>
  <c r="D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G88" i="2" l="1"/>
  <c r="I88" i="2" s="1"/>
  <c r="M88" i="2" s="1"/>
  <c r="H88" i="2"/>
  <c r="N88" i="2" s="1"/>
  <c r="H10" i="2"/>
  <c r="K130" i="1"/>
  <c r="L130" i="1" s="1"/>
  <c r="L140" i="1" s="1"/>
  <c r="F153" i="1"/>
  <c r="C156" i="1" s="1"/>
  <c r="K143" i="1"/>
  <c r="L143" i="1" s="1"/>
  <c r="L153" i="1" s="1"/>
  <c r="F140" i="1"/>
  <c r="I127" i="1"/>
  <c r="E127" i="1"/>
  <c r="D127" i="1"/>
  <c r="K117" i="1" s="1"/>
  <c r="L117" i="1" s="1"/>
  <c r="L127" i="1" s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J88" i="2" l="1"/>
  <c r="H140" i="1"/>
  <c r="H153" i="1"/>
  <c r="F127" i="1"/>
  <c r="H127" i="1"/>
  <c r="I114" i="1"/>
  <c r="E114" i="1"/>
  <c r="D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F106" i="1"/>
  <c r="J105" i="1"/>
  <c r="F105" i="1"/>
  <c r="J104" i="1"/>
  <c r="F104" i="1"/>
  <c r="J103" i="1"/>
  <c r="F103" i="1"/>
  <c r="K103" i="1" l="1"/>
  <c r="H114" i="1" s="1"/>
  <c r="F114" i="1"/>
  <c r="I100" i="1"/>
  <c r="E100" i="1"/>
  <c r="D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L103" i="1" l="1"/>
  <c r="L114" i="1" s="1"/>
  <c r="K89" i="1"/>
  <c r="L89" i="1" s="1"/>
  <c r="L100" i="1" s="1"/>
  <c r="F100" i="1"/>
  <c r="J81" i="1"/>
  <c r="F81" i="1"/>
  <c r="I86" i="1"/>
  <c r="E86" i="1"/>
  <c r="D86" i="1"/>
  <c r="J85" i="1"/>
  <c r="F85" i="1"/>
  <c r="J84" i="1"/>
  <c r="F84" i="1"/>
  <c r="J83" i="1"/>
  <c r="F83" i="1"/>
  <c r="J82" i="1"/>
  <c r="F82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H100" i="1" l="1"/>
  <c r="K74" i="1"/>
  <c r="F86" i="1"/>
  <c r="E71" i="1"/>
  <c r="J61" i="1"/>
  <c r="J62" i="1"/>
  <c r="J63" i="1"/>
  <c r="J64" i="1"/>
  <c r="J65" i="1"/>
  <c r="J66" i="1"/>
  <c r="J67" i="1"/>
  <c r="J68" i="1"/>
  <c r="J69" i="1"/>
  <c r="J70" i="1"/>
  <c r="I71" i="1"/>
  <c r="F70" i="1"/>
  <c r="F69" i="1"/>
  <c r="F68" i="1"/>
  <c r="F67" i="1"/>
  <c r="F66" i="1"/>
  <c r="F65" i="1"/>
  <c r="F64" i="1"/>
  <c r="F63" i="1"/>
  <c r="F62" i="1"/>
  <c r="J60" i="1"/>
  <c r="F60" i="1"/>
  <c r="L74" i="1" l="1"/>
  <c r="L86" i="1" s="1"/>
  <c r="H86" i="1"/>
  <c r="F61" i="1"/>
  <c r="F71" i="1" s="1"/>
  <c r="F156" i="1" s="1"/>
  <c r="D71" i="1"/>
  <c r="K60" i="1" s="1"/>
  <c r="L60" i="1" s="1"/>
  <c r="L71" i="1" s="1"/>
  <c r="I57" i="1"/>
  <c r="E57" i="1"/>
  <c r="D57" i="1"/>
  <c r="F55" i="1"/>
  <c r="J56" i="1"/>
  <c r="F56" i="1"/>
  <c r="J55" i="1"/>
  <c r="J54" i="1"/>
  <c r="F54" i="1"/>
  <c r="J53" i="1"/>
  <c r="F53" i="1"/>
  <c r="J52" i="1"/>
  <c r="F52" i="1"/>
  <c r="J51" i="1"/>
  <c r="F51" i="1"/>
  <c r="J49" i="1"/>
  <c r="F49" i="1"/>
  <c r="J48" i="1"/>
  <c r="F48" i="1"/>
  <c r="J46" i="1"/>
  <c r="F46" i="1"/>
  <c r="J47" i="1"/>
  <c r="F47" i="1"/>
  <c r="J50" i="1"/>
  <c r="F50" i="1"/>
  <c r="F57" i="1" l="1"/>
  <c r="J71" i="1"/>
  <c r="H71" i="1" s="1"/>
  <c r="K46" i="1"/>
  <c r="L46" i="1" s="1"/>
  <c r="L57" i="1" s="1"/>
  <c r="J57" i="1"/>
  <c r="H57" i="1" s="1"/>
  <c r="F42" i="1"/>
  <c r="I43" i="1"/>
  <c r="D43" i="1"/>
  <c r="E43" i="1"/>
  <c r="J42" i="1"/>
  <c r="J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F32" i="1"/>
  <c r="K32" i="1" l="1"/>
  <c r="L32" i="1" s="1"/>
  <c r="L43" i="1" s="1"/>
  <c r="F43" i="1"/>
  <c r="J43" i="1"/>
  <c r="J32" i="1"/>
  <c r="F11" i="1"/>
  <c r="J11" i="1"/>
  <c r="J16" i="1"/>
  <c r="J15" i="1"/>
  <c r="J14" i="1"/>
  <c r="J13" i="1"/>
  <c r="J12" i="1"/>
  <c r="J10" i="1"/>
  <c r="J9" i="1"/>
  <c r="J8" i="1"/>
  <c r="J21" i="1"/>
  <c r="J22" i="1"/>
  <c r="J23" i="1"/>
  <c r="J24" i="1"/>
  <c r="J25" i="1"/>
  <c r="J26" i="1"/>
  <c r="J27" i="1"/>
  <c r="J28" i="1"/>
  <c r="J20" i="1"/>
  <c r="H43" i="1" l="1"/>
  <c r="E3" i="1"/>
  <c r="E2" i="1"/>
  <c r="F28" i="1"/>
  <c r="F23" i="1" l="1"/>
  <c r="D29" i="1"/>
  <c r="K20" i="1" s="1"/>
  <c r="L20" i="1" s="1"/>
  <c r="L29" i="1" s="1"/>
  <c r="I29" i="1"/>
  <c r="E29" i="1"/>
  <c r="F27" i="1"/>
  <c r="F26" i="1"/>
  <c r="F25" i="1"/>
  <c r="F22" i="1"/>
  <c r="F24" i="1"/>
  <c r="F21" i="1"/>
  <c r="D17" i="1"/>
  <c r="K8" i="1" s="1"/>
  <c r="L8" i="1" s="1"/>
  <c r="E17" i="1"/>
  <c r="I17" i="1"/>
  <c r="J17" i="1" l="1"/>
  <c r="H17" i="1" s="1"/>
  <c r="J29" i="1"/>
  <c r="H29" i="1" s="1"/>
  <c r="F20" i="1"/>
  <c r="F29" i="1" s="1"/>
  <c r="G156" i="1" s="1"/>
  <c r="F12" i="1"/>
  <c r="H156" i="1" l="1"/>
  <c r="J156" i="1" s="1"/>
  <c r="K156" i="1"/>
  <c r="L156" i="1" s="1"/>
  <c r="F15" i="1"/>
  <c r="F14" i="1"/>
  <c r="F9" i="1"/>
  <c r="F10" i="1"/>
  <c r="F13" i="1"/>
  <c r="F8" i="1"/>
  <c r="C5" i="1"/>
  <c r="E5" i="1"/>
  <c r="F2" i="1" l="1"/>
  <c r="F17" i="1"/>
  <c r="D5" i="1"/>
</calcChain>
</file>

<file path=xl/sharedStrings.xml><?xml version="1.0" encoding="utf-8"?>
<sst xmlns="http://schemas.openxmlformats.org/spreadsheetml/2006/main" count="1077" uniqueCount="226">
  <si>
    <t>日期</t>
    <phoneticPr fontId="1" type="noConversion"/>
  </si>
  <si>
    <t>项目</t>
    <phoneticPr fontId="1" type="noConversion"/>
  </si>
  <si>
    <t>本金</t>
    <phoneticPr fontId="1" type="noConversion"/>
  </si>
  <si>
    <t>余额宝</t>
    <phoneticPr fontId="1" type="noConversion"/>
  </si>
  <si>
    <t>京东小金库</t>
    <phoneticPr fontId="1" type="noConversion"/>
  </si>
  <si>
    <t>京东定期</t>
    <phoneticPr fontId="1" type="noConversion"/>
  </si>
  <si>
    <t>京东基金</t>
    <phoneticPr fontId="1" type="noConversion"/>
  </si>
  <si>
    <t>总计</t>
    <phoneticPr fontId="1" type="noConversion"/>
  </si>
  <si>
    <t>票票喵短期体验标第11204期</t>
    <phoneticPr fontId="1" type="noConversion"/>
  </si>
  <si>
    <t>无</t>
  </si>
  <si>
    <t>无</t>
    <phoneticPr fontId="1" type="noConversion"/>
  </si>
  <si>
    <t>当天回报</t>
    <phoneticPr fontId="1" type="noConversion"/>
  </si>
  <si>
    <t>票票喵第11200期</t>
    <phoneticPr fontId="1" type="noConversion"/>
  </si>
  <si>
    <t>票票喵钱包</t>
    <phoneticPr fontId="1" type="noConversion"/>
  </si>
  <si>
    <t>投资日期</t>
    <phoneticPr fontId="1" type="noConversion"/>
  </si>
  <si>
    <t>2017/4/7~2017/4/25</t>
    <phoneticPr fontId="1" type="noConversion"/>
  </si>
  <si>
    <t>2017/4/6~2017/4/11</t>
    <phoneticPr fontId="1" type="noConversion"/>
  </si>
  <si>
    <t>当天本金</t>
    <phoneticPr fontId="1" type="noConversion"/>
  </si>
  <si>
    <t>当天投资回报</t>
    <phoneticPr fontId="1" type="noConversion"/>
  </si>
  <si>
    <t>项目总回报</t>
    <phoneticPr fontId="1" type="noConversion"/>
  </si>
  <si>
    <t>京东活期华泰进取型</t>
    <phoneticPr fontId="1" type="noConversion"/>
  </si>
  <si>
    <t>2017/3/14~2017/4/14</t>
    <phoneticPr fontId="1" type="noConversion"/>
  </si>
  <si>
    <t>无</t>
    <phoneticPr fontId="1" type="noConversion"/>
  </si>
  <si>
    <t>合时代企业经营贷</t>
    <phoneticPr fontId="1" type="noConversion"/>
  </si>
  <si>
    <t>无</t>
    <phoneticPr fontId="1" type="noConversion"/>
  </si>
  <si>
    <t>京东基金中融现金</t>
    <phoneticPr fontId="1" type="noConversion"/>
  </si>
  <si>
    <t>总回报</t>
    <phoneticPr fontId="1" type="noConversion"/>
  </si>
  <si>
    <t>合计：</t>
    <phoneticPr fontId="1" type="noConversion"/>
  </si>
  <si>
    <t>百度基金</t>
    <phoneticPr fontId="1" type="noConversion"/>
  </si>
  <si>
    <t>支付金基金</t>
    <phoneticPr fontId="1" type="noConversion"/>
  </si>
  <si>
    <t>年转化率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</si>
  <si>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</si>
  <si>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</si>
  <si>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当天总计：</t>
    <phoneticPr fontId="1" type="noConversion"/>
  </si>
  <si>
    <t>当天总计：</t>
    <phoneticPr fontId="1" type="noConversion"/>
  </si>
  <si>
    <t>日期</t>
    <phoneticPr fontId="1" type="noConversion"/>
  </si>
  <si>
    <t>日期</t>
    <phoneticPr fontId="1" type="noConversion"/>
  </si>
  <si>
    <t>4月份</t>
    <phoneticPr fontId="1" type="noConversion"/>
  </si>
  <si>
    <t>2017/4/8~2017/5/8</t>
    <phoneticPr fontId="1" type="noConversion"/>
  </si>
  <si>
    <t>星期五</t>
    <phoneticPr fontId="1" type="noConversion"/>
  </si>
  <si>
    <t>星期六</t>
    <phoneticPr fontId="1" type="noConversion"/>
  </si>
  <si>
    <t>转化率</t>
    <phoneticPr fontId="1" type="noConversion"/>
  </si>
  <si>
    <t>风险指数</t>
    <phoneticPr fontId="1" type="noConversion"/>
  </si>
  <si>
    <t>低</t>
    <phoneticPr fontId="1" type="noConversion"/>
  </si>
  <si>
    <t>高</t>
    <phoneticPr fontId="1" type="noConversion"/>
  </si>
  <si>
    <t>高</t>
    <phoneticPr fontId="1" type="noConversion"/>
  </si>
  <si>
    <t>高</t>
    <phoneticPr fontId="1" type="noConversion"/>
  </si>
  <si>
    <r>
      <t>合时代企业经营贷</t>
    </r>
    <r>
      <rPr>
        <sz val="8"/>
        <color theme="1"/>
        <rFont val="等线"/>
        <family val="3"/>
        <charset val="134"/>
        <scheme val="minor"/>
      </rPr>
      <t>(平台收利息的10%)</t>
    </r>
    <phoneticPr fontId="1" type="noConversion"/>
  </si>
  <si>
    <t>当天转化率</t>
    <phoneticPr fontId="1" type="noConversion"/>
  </si>
  <si>
    <t>当天总转化率</t>
    <phoneticPr fontId="1" type="noConversion"/>
  </si>
  <si>
    <t>高1100</t>
    <phoneticPr fontId="1" type="noConversion"/>
  </si>
  <si>
    <t>高1500</t>
    <phoneticPr fontId="1" type="noConversion"/>
  </si>
  <si>
    <t>低5000</t>
    <phoneticPr fontId="1" type="noConversion"/>
  </si>
  <si>
    <t>收益转化率</t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</si>
  <si>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</si>
  <si>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</si>
  <si>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预计年收益:</t>
    <phoneticPr fontId="1" type="noConversion"/>
  </si>
  <si>
    <t>当天每万份收益(万/元):</t>
    <phoneticPr fontId="1" type="noConversion"/>
  </si>
  <si>
    <t>总计:</t>
    <phoneticPr fontId="1" type="noConversion"/>
  </si>
  <si>
    <t>低+5K</t>
    <phoneticPr fontId="1" type="noConversion"/>
  </si>
  <si>
    <t>高+1.5K</t>
    <phoneticPr fontId="1" type="noConversion"/>
  </si>
  <si>
    <r>
      <t>京东活期华泰进取型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</si>
  <si>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京东基金中融现金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</si>
  <si>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合时代企业经营贷2017040601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</si>
  <si>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r>
      <t>合时代企业经营贷2017040119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</si>
  <si>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t>理财范消费金融-KC170397-4</t>
    <phoneticPr fontId="1" type="noConversion"/>
  </si>
  <si>
    <t>2017/4/9~2017/6/9</t>
    <phoneticPr fontId="1" type="noConversion"/>
  </si>
  <si>
    <t>低-1.4K</t>
    <phoneticPr fontId="1" type="noConversion"/>
  </si>
  <si>
    <t>高3000</t>
    <phoneticPr fontId="1" type="noConversion"/>
  </si>
  <si>
    <t>高7500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</si>
  <si>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</si>
  <si>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2017/4/10~2017/7/10</t>
    <phoneticPr fontId="1" type="noConversion"/>
  </si>
  <si>
    <t>星期一</t>
    <phoneticPr fontId="1" type="noConversion"/>
  </si>
  <si>
    <t>调过仓</t>
    <phoneticPr fontId="1" type="noConversion"/>
  </si>
  <si>
    <t>本金</t>
    <phoneticPr fontId="1" type="noConversion"/>
  </si>
  <si>
    <t>当天总计:</t>
    <phoneticPr fontId="1" type="noConversion"/>
  </si>
  <si>
    <t>2017/4/6~2017/4/11</t>
    <phoneticPr fontId="1" type="noConversion"/>
  </si>
  <si>
    <t>表格优化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</si>
  <si>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</si>
  <si>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星期二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</si>
  <si>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</si>
  <si>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</si>
  <si>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备注</t>
    <phoneticPr fontId="1" type="noConversion"/>
  </si>
  <si>
    <t>票票喵第11200期</t>
    <phoneticPr fontId="1" type="noConversion"/>
  </si>
  <si>
    <t>京东基金中融现金</t>
    <phoneticPr fontId="1" type="noConversion"/>
  </si>
  <si>
    <t>京东活期华泰进取型</t>
    <phoneticPr fontId="1" type="noConversion"/>
  </si>
  <si>
    <t>票票喵第11229期</t>
    <phoneticPr fontId="1" type="noConversion"/>
  </si>
  <si>
    <t>2017/4/12~2017/4/30</t>
    <phoneticPr fontId="1" type="noConversion"/>
  </si>
  <si>
    <t>新投资项目</t>
    <phoneticPr fontId="1" type="noConversion"/>
  </si>
  <si>
    <t>合时代企业经营贷2017040601</t>
    <phoneticPr fontId="1" type="noConversion"/>
  </si>
  <si>
    <t>平台收利息的10%</t>
    <phoneticPr fontId="1" type="noConversion"/>
  </si>
  <si>
    <t>合时代企业经营贷2017040119</t>
    <phoneticPr fontId="1" type="noConversion"/>
  </si>
  <si>
    <t>本金</t>
    <phoneticPr fontId="1" type="noConversion"/>
  </si>
  <si>
    <t>每万份收益</t>
    <phoneticPr fontId="1" type="noConversion"/>
  </si>
  <si>
    <t>理财天数</t>
    <phoneticPr fontId="1" type="noConversion"/>
  </si>
  <si>
    <t>星期六,日数据不更新</t>
    <phoneticPr fontId="1" type="noConversion"/>
  </si>
  <si>
    <t>平均每天收益转化率</t>
    <phoneticPr fontId="1" type="noConversion"/>
  </si>
  <si>
    <t>当天提现:2.74</t>
    <phoneticPr fontId="1" type="noConversion"/>
  </si>
  <si>
    <t>已结算并提现2.74元，下期取消</t>
    <phoneticPr fontId="1" type="noConversion"/>
  </si>
  <si>
    <t>到期结算</t>
    <phoneticPr fontId="1" type="noConversion"/>
  </si>
  <si>
    <t>票票喵第11200期</t>
    <phoneticPr fontId="1" type="noConversion"/>
  </si>
  <si>
    <t>京东基金中融现金</t>
    <phoneticPr fontId="1" type="noConversion"/>
  </si>
  <si>
    <t>本息总金额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</si>
  <si>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</si>
  <si>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</si>
  <si>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当天提现:0</t>
    <phoneticPr fontId="1" type="noConversion"/>
  </si>
  <si>
    <t>4-30到期</t>
    <phoneticPr fontId="1" type="noConversion"/>
  </si>
  <si>
    <t>4-25到期</t>
    <phoneticPr fontId="1" type="noConversion"/>
  </si>
  <si>
    <t>平台收利息的10%        5-8到期</t>
    <phoneticPr fontId="1" type="noConversion"/>
  </si>
  <si>
    <t>平台收利息的10%       7-10到期</t>
    <phoneticPr fontId="1" type="noConversion"/>
  </si>
  <si>
    <t>6-9到期</t>
    <phoneticPr fontId="1" type="noConversion"/>
  </si>
  <si>
    <t>4-14到期</t>
    <phoneticPr fontId="1" type="noConversion"/>
  </si>
  <si>
    <t>每天万份收益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</si>
  <si>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</si>
  <si>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</si>
  <si>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已到账1004.27</t>
    <phoneticPr fontId="1" type="noConversion"/>
  </si>
  <si>
    <t>当天提现:1004.27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</si>
  <si>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</si>
  <si>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</si>
  <si>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</si>
  <si>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</si>
  <si>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</si>
  <si>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</si>
  <si>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钱时代豪华版</t>
    <phoneticPr fontId="1" type="noConversion"/>
  </si>
  <si>
    <t>2017/7/1~2017/7/13</t>
    <phoneticPr fontId="1" type="noConversion"/>
  </si>
  <si>
    <t>理财范</t>
    <phoneticPr fontId="1" type="noConversion"/>
  </si>
  <si>
    <t>2017/6/22~2018/6/23</t>
    <phoneticPr fontId="1" type="noConversion"/>
  </si>
  <si>
    <t>石头金融理财</t>
    <phoneticPr fontId="1" type="noConversion"/>
  </si>
  <si>
    <t>2017/6/22~2017/7/10</t>
    <phoneticPr fontId="1" type="noConversion"/>
  </si>
  <si>
    <t>票票喵短期体验标第11769期</t>
    <phoneticPr fontId="1" type="noConversion"/>
  </si>
  <si>
    <t>2017/6/22~2017/7/8</t>
    <phoneticPr fontId="1" type="noConversion"/>
  </si>
  <si>
    <t>票票喵新手标第11415期</t>
    <phoneticPr fontId="1" type="noConversion"/>
  </si>
  <si>
    <t>2017/5/7~2017/8/15</t>
    <phoneticPr fontId="1" type="noConversion"/>
  </si>
  <si>
    <t>7-8到期</t>
    <phoneticPr fontId="1" type="noConversion"/>
  </si>
  <si>
    <t>8-15到期</t>
    <phoneticPr fontId="1" type="noConversion"/>
  </si>
  <si>
    <t>每月22号，2018-6-23到期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</si>
  <si>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</si>
  <si>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</si>
  <si>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试水</t>
    <phoneticPr fontId="1" type="noConversion"/>
  </si>
  <si>
    <t>京东金融华泰进取</t>
    <phoneticPr fontId="1" type="noConversion"/>
  </si>
  <si>
    <t>买入时回报率: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</si>
  <si>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</si>
  <si>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当月提现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</si>
  <si>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</si>
  <si>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</si>
  <si>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</si>
  <si>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</si>
  <si>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</si>
  <si>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8-16到期</t>
    <phoneticPr fontId="1" type="noConversion"/>
  </si>
  <si>
    <t>2017/7/10~2017/8/4</t>
    <phoneticPr fontId="1" type="noConversion"/>
  </si>
  <si>
    <t>2017/7/10~2017/8/16</t>
    <phoneticPr fontId="1" type="noConversion"/>
  </si>
  <si>
    <t>票票喵第12007期(新)</t>
    <phoneticPr fontId="1" type="noConversion"/>
  </si>
  <si>
    <t>余额宝(新)</t>
    <phoneticPr fontId="1" type="noConversion"/>
  </si>
  <si>
    <t>石头金融理财(新)</t>
    <phoneticPr fontId="1" type="noConversion"/>
  </si>
  <si>
    <t>当天每万份收益:</t>
    <phoneticPr fontId="1" type="noConversion"/>
  </si>
  <si>
    <t>项目</t>
    <phoneticPr fontId="1" type="noConversion"/>
  </si>
  <si>
    <t>每月金额</t>
    <phoneticPr fontId="1" type="noConversion"/>
  </si>
  <si>
    <t>备注</t>
    <phoneticPr fontId="1" type="noConversion"/>
  </si>
  <si>
    <t>外家家用</t>
    <phoneticPr fontId="1" type="noConversion"/>
  </si>
  <si>
    <t>我家家用</t>
    <phoneticPr fontId="1" type="noConversion"/>
  </si>
  <si>
    <t>网费</t>
    <phoneticPr fontId="1" type="noConversion"/>
  </si>
  <si>
    <t>今年至下年4月免费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</si>
  <si>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</si>
  <si>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京东金融000545</t>
    <phoneticPr fontId="1" type="noConversion"/>
  </si>
  <si>
    <t>我</t>
    <phoneticPr fontId="1" type="noConversion"/>
  </si>
  <si>
    <t>固定收入</t>
    <phoneticPr fontId="1" type="noConversion"/>
  </si>
  <si>
    <t>生活费</t>
    <phoneticPr fontId="1" type="noConversion"/>
  </si>
  <si>
    <t>电话费</t>
    <phoneticPr fontId="1" type="noConversion"/>
  </si>
  <si>
    <t>汽车油费</t>
  </si>
  <si>
    <t>汽车年审</t>
    <phoneticPr fontId="1" type="noConversion"/>
  </si>
  <si>
    <t>其它</t>
    <phoneticPr fontId="1" type="noConversion"/>
  </si>
  <si>
    <t>家用</t>
    <phoneticPr fontId="1" type="noConversion"/>
  </si>
  <si>
    <t>个人</t>
    <phoneticPr fontId="1" type="noConversion"/>
  </si>
  <si>
    <t>个人</t>
    <phoneticPr fontId="1" type="noConversion"/>
  </si>
  <si>
    <t>蚊子</t>
    <phoneticPr fontId="1" type="noConversion"/>
  </si>
  <si>
    <t>2017/7/11~2018/7/2</t>
    <phoneticPr fontId="1" type="noConversion"/>
  </si>
  <si>
    <t>钱时代豪华版2(年)</t>
    <phoneticPr fontId="1" type="noConversion"/>
  </si>
  <si>
    <t>理财范(年)</t>
    <phoneticPr fontId="1" type="noConversion"/>
  </si>
  <si>
    <t>票票喵第12007期(月)</t>
    <phoneticPr fontId="1" type="noConversion"/>
  </si>
  <si>
    <t>票票喵新手标第11415期(季)</t>
    <phoneticPr fontId="1" type="noConversion"/>
  </si>
  <si>
    <t>钱时代豪华版(周)</t>
    <phoneticPr fontId="1" type="noConversion"/>
  </si>
  <si>
    <t>石头金融理财(月)</t>
    <phoneticPr fontId="1" type="noConversion"/>
  </si>
  <si>
    <t>每月20号，2018-7-2到期</t>
    <phoneticPr fontId="1" type="noConversion"/>
  </si>
  <si>
    <t>总转化</t>
    <phoneticPr fontId="1" type="noConversion"/>
  </si>
  <si>
    <t>总转化</t>
    <phoneticPr fontId="1" type="noConversion"/>
  </si>
  <si>
    <t>当天转化</t>
    <phoneticPr fontId="1" type="noConversion"/>
  </si>
  <si>
    <t>余额宝(30000)(应急)</t>
    <phoneticPr fontId="1" type="noConversion"/>
  </si>
  <si>
    <t>总收益</t>
    <phoneticPr fontId="1" type="noConversion"/>
  </si>
  <si>
    <t>预计年化收益</t>
    <phoneticPr fontId="1" type="noConversion"/>
  </si>
  <si>
    <t>预计年化收益率</t>
    <phoneticPr fontId="1" type="noConversion"/>
  </si>
  <si>
    <t>已收益</t>
    <phoneticPr fontId="1" type="noConversion"/>
  </si>
  <si>
    <t>未收益</t>
    <phoneticPr fontId="1" type="noConversion"/>
  </si>
  <si>
    <t>每天收益</t>
    <phoneticPr fontId="1" type="noConversion"/>
  </si>
  <si>
    <t>每天收益率</t>
    <phoneticPr fontId="1" type="noConversion"/>
  </si>
  <si>
    <t>总收益率</t>
    <phoneticPr fontId="1" type="noConversion"/>
  </si>
  <si>
    <t>每天万份收益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</si>
  <si>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</si>
  <si>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</si>
  <si>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不计算</t>
    <phoneticPr fontId="1" type="noConversion"/>
  </si>
  <si>
    <t>京东金融中邮核心000545</t>
    <phoneticPr fontId="1" type="noConversion"/>
  </si>
  <si>
    <t>6.22~7.12</t>
    <phoneticPr fontId="1" type="noConversion"/>
  </si>
  <si>
    <t>6.22~7.11</t>
    <phoneticPr fontId="1" type="noConversion"/>
  </si>
  <si>
    <t>当前份额:1026.56</t>
    <phoneticPr fontId="1" type="noConversion"/>
  </si>
  <si>
    <t>买入净值:1.4590</t>
    <phoneticPr fontId="1" type="noConversion"/>
  </si>
  <si>
    <t>预估净值:</t>
    <phoneticPr fontId="1" type="noConversion"/>
  </si>
  <si>
    <t>预计年化收益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</si>
  <si>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</si>
  <si>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6.22~7.13</t>
    <phoneticPr fontId="1" type="noConversion"/>
  </si>
  <si>
    <t>风险投资目标</t>
    <phoneticPr fontId="1" type="noConversion"/>
  </si>
  <si>
    <t>年份</t>
    <phoneticPr fontId="1" type="noConversion"/>
  </si>
  <si>
    <t>月份</t>
    <phoneticPr fontId="1" type="noConversion"/>
  </si>
  <si>
    <t>投资金额</t>
    <phoneticPr fontId="1" type="noConversion"/>
  </si>
  <si>
    <t>收益率</t>
    <phoneticPr fontId="1" type="noConversion"/>
  </si>
  <si>
    <t>已收</t>
    <phoneticPr fontId="1" type="noConversion"/>
  </si>
  <si>
    <t>月收益</t>
    <phoneticPr fontId="1" type="noConversion"/>
  </si>
  <si>
    <t>年收益</t>
    <phoneticPr fontId="1" type="noConversion"/>
  </si>
  <si>
    <t>投资期限(天数)</t>
    <phoneticPr fontId="1" type="noConversion"/>
  </si>
  <si>
    <t>增投</t>
    <phoneticPr fontId="1" type="noConversion"/>
  </si>
  <si>
    <t>还剩收益/多出(-)</t>
    <phoneticPr fontId="1" type="noConversion"/>
  </si>
  <si>
    <t>个人(包含伙食)</t>
    <phoneticPr fontId="1" type="noConversion"/>
  </si>
  <si>
    <t>否</t>
    <phoneticPr fontId="1" type="noConversion"/>
  </si>
  <si>
    <t>未开始</t>
    <phoneticPr fontId="1" type="noConversion"/>
  </si>
  <si>
    <t>进度</t>
    <phoneticPr fontId="1" type="noConversion"/>
  </si>
  <si>
    <t>是否完成</t>
    <phoneticPr fontId="1" type="noConversion"/>
  </si>
  <si>
    <t>实际投资</t>
    <phoneticPr fontId="1" type="noConversion"/>
  </si>
  <si>
    <t>未收益/多出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</si>
</sst>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0.0000%"/>
    <numFmt numFmtId="177" formatCode="0.00_ "/>
    <numFmt numFmtId="178" formatCode="[Red]#,##0.0000;[Green]\-#,##0.0000"/>
    <numFmt numFmtId="179" formatCode="[Red]#,##0.0000%;[Green]\-#,##0.0000%"/>
    <numFmt numFmtId="180" formatCode="[Red]#,##0.00;[Green]\-#,##0.00"/>
    <numFmt numFmtId="181" formatCode="0.000000000000000%"/>
    <numFmt numFmtId="182" formatCode="0_ "/>
    <numFmt numFmtId="183" formatCode="0.00_);[Red]\(0.00\)"/>
    <numFmt numFmtId="184" formatCode="0.0000_ "/>
    <numFmt numFmtId="185" formatCode="0.0000_);[Red]\(0.0000\)"/>
    <numFmt numFmtId="186" formatCode="0.00_ ;[Red]\-0.00\ "/>
  </numFmts>
  <fonts count="4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2"/>
      <color theme="5"/>
      <name val="等线"/>
      <family val="3"/>
      <charset val="134"/>
      <scheme val="minor"/>
    </font>
    <font>
      <b/>
      <sz val="12"/>
      <color rgb="FF00B050"/>
      <name val="等线"/>
      <family val="3"/>
      <charset val="134"/>
      <scheme val="minor"/>
    </font>
    <font>
      <b/>
      <sz val="18"/>
      <color rgb="FF00B05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4"/>
      <color theme="5"/>
      <name val="等线"/>
      <family val="3"/>
      <charset val="134"/>
      <scheme val="minor"/>
    </font>
    <font>
      <b/>
      <sz val="14"/>
      <color rgb="FF00B05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2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5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b/>
      <sz val="9"/>
      <color theme="0"/>
      <name val="等线"/>
      <family val="3"/>
      <charset val="134"/>
      <scheme val="minor"/>
    </font>
    <font>
      <b/>
      <sz val="11"/>
      <color theme="1" tint="4.9989318521683403E-2"/>
      <name val="等线"/>
      <family val="3"/>
      <charset val="134"/>
      <scheme val="minor"/>
    </font>
    <font>
      <sz val="10"/>
      <color theme="1" tint="4.9989318521683403E-2"/>
      <name val="等线"/>
      <family val="3"/>
      <charset val="134"/>
      <scheme val="minor"/>
    </font>
    <font>
      <sz val="10"/>
      <color theme="2" tint="-0.499984740745262"/>
      <name val="等线"/>
      <family val="3"/>
      <charset val="134"/>
      <scheme val="minor"/>
    </font>
    <font>
      <b/>
      <sz val="14"/>
      <color theme="1"/>
      <name val="仿宋"/>
      <family val="3"/>
      <charset val="134"/>
    </font>
    <font>
      <sz val="14"/>
      <color theme="1"/>
      <name val="华文楷体"/>
      <family val="3"/>
      <charset val="134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9"/>
      <name val="Arial"/>
      <family val="2"/>
    </font>
    <font>
      <sz val="11"/>
      <color theme="1"/>
      <name val="宋体"/>
      <family val="3"/>
      <charset val="134"/>
    </font>
    <font>
      <sz val="12"/>
      <color theme="1"/>
      <name val="华文楷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FF0000"/>
      </right>
      <top style="medium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/>
      <diagonal/>
    </border>
    <border>
      <left style="thin">
        <color auto="1"/>
      </left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rgb="FFFF0000"/>
      </right>
      <top/>
      <bottom style="medium">
        <color auto="1"/>
      </bottom>
      <diagonal/>
    </border>
    <border>
      <left style="thick">
        <color rgb="FFFF0000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double">
        <color auto="1"/>
      </bottom>
      <diagonal/>
    </border>
    <border>
      <left style="thick">
        <color rgb="FFFF0000"/>
      </left>
      <right style="dotted">
        <color auto="1"/>
      </right>
      <top style="double">
        <color auto="1"/>
      </top>
      <bottom/>
      <diagonal/>
    </border>
    <border>
      <left style="dotted">
        <color auto="1"/>
      </left>
      <right style="thick">
        <color rgb="FFFF0000"/>
      </right>
      <top style="double">
        <color auto="1"/>
      </top>
      <bottom/>
      <diagonal/>
    </border>
    <border>
      <left style="thick">
        <color rgb="FFFF0000"/>
      </left>
      <right style="dotted">
        <color auto="1"/>
      </right>
      <top/>
      <bottom/>
      <diagonal/>
    </border>
    <border>
      <left style="dotted">
        <color auto="1"/>
      </left>
      <right style="thick">
        <color rgb="FFFF0000"/>
      </right>
      <top style="dotted">
        <color auto="1"/>
      </top>
      <bottom/>
      <diagonal/>
    </border>
    <border>
      <left style="thick">
        <color rgb="FFFF0000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rgb="FFFF0000"/>
      </right>
      <top style="dotted">
        <color auto="1"/>
      </top>
      <bottom style="dotted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medium">
        <color auto="1"/>
      </bottom>
      <diagonal/>
    </border>
    <border>
      <left style="thick">
        <color rgb="FFFF0000"/>
      </left>
      <right style="thin">
        <color auto="1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FF0000"/>
      </bottom>
      <diagonal/>
    </border>
    <border>
      <left/>
      <right style="thin">
        <color auto="1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thick">
        <color rgb="FFFF0000"/>
      </bottom>
      <diagonal/>
    </border>
    <border>
      <left style="thick">
        <color rgb="FF92D050"/>
      </left>
      <right style="thin">
        <color auto="1"/>
      </right>
      <top style="thick">
        <color rgb="FF92D050"/>
      </top>
      <bottom/>
      <diagonal/>
    </border>
    <border>
      <left style="thin">
        <color auto="1"/>
      </left>
      <right style="thin">
        <color auto="1"/>
      </right>
      <top style="thick">
        <color rgb="FF92D050"/>
      </top>
      <bottom/>
      <diagonal/>
    </border>
    <border>
      <left style="thin">
        <color auto="1"/>
      </left>
      <right style="thick">
        <color rgb="FF92D050"/>
      </right>
      <top style="thick">
        <color rgb="FF92D050"/>
      </top>
      <bottom/>
      <diagonal/>
    </border>
    <border>
      <left style="thick">
        <color rgb="FF92D05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92D050"/>
      </right>
      <top style="medium">
        <color auto="1"/>
      </top>
      <bottom style="thin">
        <color auto="1"/>
      </bottom>
      <diagonal/>
    </border>
    <border>
      <left style="thick">
        <color rgb="FF92D050"/>
      </left>
      <right style="thin">
        <color auto="1"/>
      </right>
      <top/>
      <bottom/>
      <diagonal/>
    </border>
    <border>
      <left style="thin">
        <color auto="1"/>
      </left>
      <right style="thick">
        <color rgb="FF92D050"/>
      </right>
      <top/>
      <bottom style="thin">
        <color auto="1"/>
      </bottom>
      <diagonal/>
    </border>
    <border>
      <left style="thick">
        <color rgb="FF92D05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rgb="FF92D050"/>
      </right>
      <top/>
      <bottom style="medium">
        <color auto="1"/>
      </bottom>
      <diagonal/>
    </border>
    <border>
      <left style="thick">
        <color rgb="FF92D050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ck">
        <color rgb="FF92D050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thick">
        <color rgb="FF92D050"/>
      </right>
      <top style="double">
        <color auto="1"/>
      </top>
      <bottom/>
      <diagonal/>
    </border>
    <border>
      <left style="dotted">
        <color auto="1"/>
      </left>
      <right style="thick">
        <color rgb="FF92D050"/>
      </right>
      <top style="dotted">
        <color auto="1"/>
      </top>
      <bottom/>
      <diagonal/>
    </border>
    <border>
      <left style="dotted">
        <color auto="1"/>
      </left>
      <right style="thick">
        <color rgb="FF92D050"/>
      </right>
      <top style="dotted">
        <color auto="1"/>
      </top>
      <bottom style="dotted">
        <color auto="1"/>
      </bottom>
      <diagonal/>
    </border>
    <border>
      <left style="thick">
        <color rgb="FF92D050"/>
      </left>
      <right/>
      <top/>
      <bottom/>
      <diagonal/>
    </border>
    <border>
      <left/>
      <right style="thick">
        <color rgb="FF92D050"/>
      </right>
      <top/>
      <bottom/>
      <diagonal/>
    </border>
    <border>
      <left style="thick">
        <color rgb="FF92D05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92D050"/>
      </right>
      <top style="thin">
        <color auto="1"/>
      </top>
      <bottom style="medium">
        <color auto="1"/>
      </bottom>
      <diagonal/>
    </border>
    <border>
      <left style="thick">
        <color rgb="FF92D050"/>
      </left>
      <right style="thin">
        <color auto="1"/>
      </right>
      <top style="medium">
        <color auto="1"/>
      </top>
      <bottom style="thick">
        <color rgb="FF92D05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92D050"/>
      </bottom>
      <diagonal/>
    </border>
    <border>
      <left/>
      <right style="thin">
        <color auto="1"/>
      </right>
      <top style="medium">
        <color auto="1"/>
      </top>
      <bottom style="thick">
        <color rgb="FF92D050"/>
      </bottom>
      <diagonal/>
    </border>
    <border>
      <left style="thin">
        <color auto="1"/>
      </left>
      <right style="thick">
        <color rgb="FF92D050"/>
      </right>
      <top style="medium">
        <color auto="1"/>
      </top>
      <bottom style="thick">
        <color rgb="FF92D050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>
      <alignment vertical="center"/>
    </xf>
  </cellStyleXfs>
  <cellXfs count="3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4" fillId="0" borderId="5" xfId="0" applyFont="1" applyBorder="1" applyAlignment="1">
      <alignment horizontal="right"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2" fillId="2" borderId="4" xfId="0" applyFont="1" applyFill="1" applyBorder="1" applyAlignment="1">
      <alignment horizontal="right" vertical="center"/>
    </xf>
    <xf numFmtId="0" fontId="6" fillId="0" borderId="5" xfId="0" applyFont="1" applyBorder="1">
      <alignment vertical="center"/>
    </xf>
    <xf numFmtId="0" fontId="0" fillId="6" borderId="2" xfId="0" applyFill="1" applyBorder="1">
      <alignment vertical="center"/>
    </xf>
    <xf numFmtId="0" fontId="0" fillId="3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right" vertical="center"/>
    </xf>
    <xf numFmtId="0" fontId="5" fillId="5" borderId="3" xfId="0" applyFont="1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0" fillId="7" borderId="4" xfId="0" applyFill="1" applyBorder="1">
      <alignment vertical="center"/>
    </xf>
    <xf numFmtId="0" fontId="2" fillId="7" borderId="4" xfId="0" applyFont="1" applyFill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5" fillId="8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right" vertical="center"/>
    </xf>
    <xf numFmtId="0" fontId="13" fillId="0" borderId="5" xfId="0" applyFont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2" fillId="0" borderId="5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4" fillId="0" borderId="5" xfId="0" applyFont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right" vertical="center" wrapText="1"/>
    </xf>
    <xf numFmtId="0" fontId="15" fillId="4" borderId="1" xfId="0" applyFont="1" applyFill="1" applyBorder="1" applyAlignment="1">
      <alignment vertical="center" wrapText="1"/>
    </xf>
    <xf numFmtId="176" fontId="4" fillId="0" borderId="5" xfId="0" applyNumberFormat="1" applyFont="1" applyBorder="1">
      <alignment vertical="center"/>
    </xf>
    <xf numFmtId="176" fontId="7" fillId="0" borderId="5" xfId="0" applyNumberFormat="1" applyFont="1" applyBorder="1">
      <alignment vertical="center"/>
    </xf>
    <xf numFmtId="176" fontId="17" fillId="2" borderId="4" xfId="0" applyNumberFormat="1" applyFont="1" applyFill="1" applyBorder="1" applyAlignment="1">
      <alignment horizontal="right" vertical="center"/>
    </xf>
    <xf numFmtId="176" fontId="18" fillId="2" borderId="4" xfId="0" applyNumberFormat="1" applyFont="1" applyFill="1" applyBorder="1" applyAlignment="1">
      <alignment horizontal="right" vertical="center"/>
    </xf>
    <xf numFmtId="0" fontId="19" fillId="0" borderId="5" xfId="0" applyFont="1" applyBorder="1" applyAlignment="1">
      <alignment horizontal="right" vertical="center"/>
    </xf>
    <xf numFmtId="177" fontId="9" fillId="0" borderId="5" xfId="0" applyNumberFormat="1" applyFont="1" applyBorder="1" applyAlignment="1">
      <alignment horizontal="left" vertical="center"/>
    </xf>
    <xf numFmtId="0" fontId="3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vertical="center" wrapText="1"/>
    </xf>
    <xf numFmtId="0" fontId="0" fillId="9" borderId="2" xfId="0" applyFill="1" applyBorder="1">
      <alignment vertical="center"/>
    </xf>
    <xf numFmtId="0" fontId="0" fillId="9" borderId="2" xfId="0" applyFill="1" applyBorder="1" applyAlignment="1">
      <alignment horizontal="right" vertical="center"/>
    </xf>
    <xf numFmtId="177" fontId="4" fillId="0" borderId="5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178" fontId="4" fillId="0" borderId="5" xfId="0" applyNumberFormat="1" applyFont="1" applyBorder="1">
      <alignment vertical="center"/>
    </xf>
    <xf numFmtId="179" fontId="18" fillId="2" borderId="4" xfId="0" applyNumberFormat="1" applyFont="1" applyFill="1" applyBorder="1" applyAlignment="1">
      <alignment horizontal="right" vertical="center"/>
    </xf>
    <xf numFmtId="0" fontId="21" fillId="0" borderId="5" xfId="0" applyFont="1" applyBorder="1">
      <alignment vertical="center"/>
    </xf>
    <xf numFmtId="180" fontId="20" fillId="0" borderId="5" xfId="0" applyNumberFormat="1" applyFont="1" applyBorder="1" applyAlignment="1">
      <alignment horizontal="left" vertical="center"/>
    </xf>
    <xf numFmtId="179" fontId="12" fillId="0" borderId="5" xfId="0" applyNumberFormat="1" applyFont="1" applyBorder="1" applyAlignment="1">
      <alignment horizontal="right" vertical="center"/>
    </xf>
    <xf numFmtId="180" fontId="12" fillId="0" borderId="5" xfId="0" applyNumberFormat="1" applyFont="1" applyBorder="1" applyAlignment="1">
      <alignment horizontal="left" vertical="center"/>
    </xf>
    <xf numFmtId="0" fontId="15" fillId="3" borderId="1" xfId="0" applyFont="1" applyFill="1" applyBorder="1" applyAlignment="1">
      <alignment vertical="center" wrapText="1"/>
    </xf>
    <xf numFmtId="179" fontId="4" fillId="0" borderId="5" xfId="0" applyNumberFormat="1" applyFont="1" applyBorder="1" applyAlignment="1">
      <alignment horizontal="right" vertical="center"/>
    </xf>
    <xf numFmtId="0" fontId="15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23" fillId="4" borderId="1" xfId="0" applyNumberFormat="1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23" fillId="9" borderId="2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180" fontId="12" fillId="0" borderId="1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center" vertical="center" wrapText="1"/>
    </xf>
    <xf numFmtId="176" fontId="12" fillId="0" borderId="5" xfId="0" applyNumberFormat="1" applyFont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0" fontId="25" fillId="2" borderId="4" xfId="0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180" fontId="12" fillId="0" borderId="5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vertical="center" wrapText="1"/>
    </xf>
    <xf numFmtId="0" fontId="2" fillId="11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vertical="center" wrapText="1"/>
    </xf>
    <xf numFmtId="0" fontId="23" fillId="11" borderId="4" xfId="0" applyFont="1" applyFill="1" applyBorder="1" applyAlignment="1">
      <alignment horizontal="center" vertical="center"/>
    </xf>
    <xf numFmtId="0" fontId="11" fillId="11" borderId="4" xfId="0" applyFont="1" applyFill="1" applyBorder="1">
      <alignment vertical="center"/>
    </xf>
    <xf numFmtId="0" fontId="11" fillId="11" borderId="4" xfId="0" applyFont="1" applyFill="1" applyBorder="1" applyAlignment="1">
      <alignment horizontal="right" vertical="center"/>
    </xf>
    <xf numFmtId="0" fontId="11" fillId="10" borderId="4" xfId="0" applyFont="1" applyFill="1" applyBorder="1">
      <alignment vertical="center"/>
    </xf>
    <xf numFmtId="0" fontId="23" fillId="10" borderId="4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right" vertical="center"/>
    </xf>
    <xf numFmtId="0" fontId="11" fillId="7" borderId="4" xfId="0" applyFont="1" applyFill="1" applyBorder="1">
      <alignment vertical="center"/>
    </xf>
    <xf numFmtId="0" fontId="23" fillId="7" borderId="4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right" vertical="center"/>
    </xf>
    <xf numFmtId="0" fontId="11" fillId="4" borderId="1" xfId="0" applyFont="1" applyFill="1" applyBorder="1">
      <alignment vertical="center"/>
    </xf>
    <xf numFmtId="0" fontId="11" fillId="4" borderId="1" xfId="0" applyFont="1" applyFill="1" applyBorder="1" applyAlignment="1">
      <alignment horizontal="right" vertical="center"/>
    </xf>
    <xf numFmtId="0" fontId="11" fillId="4" borderId="2" xfId="0" applyFont="1" applyFill="1" applyBorder="1">
      <alignment vertical="center"/>
    </xf>
    <xf numFmtId="0" fontId="11" fillId="4" borderId="2" xfId="0" applyFont="1" applyFill="1" applyBorder="1" applyAlignment="1">
      <alignment horizontal="right" vertical="center"/>
    </xf>
    <xf numFmtId="58" fontId="25" fillId="2" borderId="4" xfId="0" applyNumberFormat="1" applyFont="1" applyFill="1" applyBorder="1" applyAlignment="1">
      <alignment horizontal="left" vertical="center" wrapText="1"/>
    </xf>
    <xf numFmtId="0" fontId="27" fillId="12" borderId="13" xfId="0" applyFont="1" applyFill="1" applyBorder="1" applyAlignment="1">
      <alignment horizontal="center" vertical="center"/>
    </xf>
    <xf numFmtId="0" fontId="27" fillId="12" borderId="13" xfId="0" applyFont="1" applyFill="1" applyBorder="1">
      <alignment vertical="center"/>
    </xf>
    <xf numFmtId="0" fontId="28" fillId="12" borderId="13" xfId="0" applyFont="1" applyFill="1" applyBorder="1">
      <alignment vertical="center"/>
    </xf>
    <xf numFmtId="14" fontId="27" fillId="12" borderId="13" xfId="0" applyNumberFormat="1" applyFont="1" applyFill="1" applyBorder="1" applyAlignment="1">
      <alignment horizontal="center" vertical="center"/>
    </xf>
    <xf numFmtId="0" fontId="28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right" vertical="center"/>
    </xf>
    <xf numFmtId="0" fontId="27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left" vertical="center"/>
    </xf>
    <xf numFmtId="181" fontId="27" fillId="12" borderId="13" xfId="0" applyNumberFormat="1" applyFont="1" applyFill="1" applyBorder="1" applyAlignment="1">
      <alignment vertical="center"/>
    </xf>
    <xf numFmtId="0" fontId="18" fillId="11" borderId="4" xfId="0" applyFont="1" applyFill="1" applyBorder="1" applyAlignment="1">
      <alignment horizontal="left" vertical="center"/>
    </xf>
    <xf numFmtId="0" fontId="18" fillId="10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18" fillId="2" borderId="4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right" vertical="center"/>
    </xf>
    <xf numFmtId="0" fontId="27" fillId="12" borderId="15" xfId="0" applyFont="1" applyFill="1" applyBorder="1" applyAlignment="1">
      <alignment horizontal="center" vertical="center"/>
    </xf>
    <xf numFmtId="0" fontId="27" fillId="12" borderId="15" xfId="0" applyFont="1" applyFill="1" applyBorder="1">
      <alignment vertical="center"/>
    </xf>
    <xf numFmtId="0" fontId="28" fillId="12" borderId="15" xfId="0" applyFont="1" applyFill="1" applyBorder="1">
      <alignment vertical="center"/>
    </xf>
    <xf numFmtId="14" fontId="27" fillId="12" borderId="15" xfId="0" applyNumberFormat="1" applyFont="1" applyFill="1" applyBorder="1" applyAlignment="1">
      <alignment horizontal="center" vertical="center"/>
    </xf>
    <xf numFmtId="0" fontId="28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right" vertical="center"/>
    </xf>
    <xf numFmtId="0" fontId="27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left" vertical="center"/>
    </xf>
    <xf numFmtId="0" fontId="27" fillId="12" borderId="14" xfId="0" applyFont="1" applyFill="1" applyBorder="1" applyAlignment="1">
      <alignment horizontal="center" vertical="center"/>
    </xf>
    <xf numFmtId="0" fontId="27" fillId="12" borderId="14" xfId="0" applyFont="1" applyFill="1" applyBorder="1">
      <alignment vertical="center"/>
    </xf>
    <xf numFmtId="0" fontId="28" fillId="12" borderId="14" xfId="0" applyFont="1" applyFill="1" applyBorder="1">
      <alignment vertical="center"/>
    </xf>
    <xf numFmtId="14" fontId="27" fillId="12" borderId="14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18" fillId="0" borderId="0" xfId="0" applyFont="1" applyAlignment="1">
      <alignment horizontal="left" vertical="center"/>
    </xf>
    <xf numFmtId="0" fontId="15" fillId="11" borderId="16" xfId="0" applyFont="1" applyFill="1" applyBorder="1" applyAlignment="1">
      <alignment vertical="center" wrapText="1"/>
    </xf>
    <xf numFmtId="0" fontId="11" fillId="11" borderId="16" xfId="0" applyFont="1" applyFill="1" applyBorder="1">
      <alignment vertical="center"/>
    </xf>
    <xf numFmtId="0" fontId="23" fillId="11" borderId="16" xfId="0" applyFont="1" applyFill="1" applyBorder="1" applyAlignment="1">
      <alignment horizontal="center" vertical="center"/>
    </xf>
    <xf numFmtId="0" fontId="11" fillId="11" borderId="16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  <xf numFmtId="179" fontId="18" fillId="2" borderId="16" xfId="0" applyNumberFormat="1" applyFont="1" applyFill="1" applyBorder="1" applyAlignment="1">
      <alignment horizontal="right" vertical="center"/>
    </xf>
    <xf numFmtId="0" fontId="0" fillId="9" borderId="6" xfId="0" applyFill="1" applyBorder="1">
      <alignment vertical="center"/>
    </xf>
    <xf numFmtId="0" fontId="0" fillId="9" borderId="6" xfId="0" applyFill="1" applyBorder="1" applyAlignment="1">
      <alignment horizontal="right" vertical="center"/>
    </xf>
    <xf numFmtId="0" fontId="23" fillId="9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right" vertical="center"/>
    </xf>
    <xf numFmtId="179" fontId="18" fillId="2" borderId="8" xfId="0" applyNumberFormat="1" applyFont="1" applyFill="1" applyBorder="1" applyAlignment="1">
      <alignment horizontal="right" vertical="center"/>
    </xf>
    <xf numFmtId="0" fontId="18" fillId="13" borderId="4" xfId="0" applyFont="1" applyFill="1" applyBorder="1" applyAlignment="1">
      <alignment horizontal="left" vertical="center"/>
    </xf>
    <xf numFmtId="0" fontId="15" fillId="13" borderId="4" xfId="0" applyFont="1" applyFill="1" applyBorder="1" applyAlignment="1">
      <alignment vertical="center" wrapText="1"/>
    </xf>
    <xf numFmtId="0" fontId="11" fillId="13" borderId="4" xfId="0" applyFont="1" applyFill="1" applyBorder="1">
      <alignment vertical="center"/>
    </xf>
    <xf numFmtId="0" fontId="23" fillId="13" borderId="4" xfId="0" applyFont="1" applyFill="1" applyBorder="1" applyAlignment="1">
      <alignment horizontal="center" vertical="center"/>
    </xf>
    <xf numFmtId="0" fontId="11" fillId="13" borderId="4" xfId="0" applyFont="1" applyFill="1" applyBorder="1" applyAlignment="1">
      <alignment horizontal="right" vertical="center"/>
    </xf>
    <xf numFmtId="179" fontId="18" fillId="2" borderId="3" xfId="0" applyNumberFormat="1" applyFont="1" applyFill="1" applyBorder="1" applyAlignment="1">
      <alignment horizontal="right" vertical="center"/>
    </xf>
    <xf numFmtId="0" fontId="30" fillId="5" borderId="6" xfId="0" applyFont="1" applyFill="1" applyBorder="1" applyAlignment="1">
      <alignment horizontal="center" vertical="center"/>
    </xf>
    <xf numFmtId="0" fontId="30" fillId="5" borderId="3" xfId="0" applyFont="1" applyFill="1" applyBorder="1" applyAlignment="1">
      <alignment horizontal="center" vertical="center"/>
    </xf>
    <xf numFmtId="0" fontId="30" fillId="5" borderId="6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31" fillId="0" borderId="5" xfId="0" applyFont="1" applyBorder="1">
      <alignment vertical="center"/>
    </xf>
    <xf numFmtId="183" fontId="2" fillId="2" borderId="4" xfId="0" applyNumberFormat="1" applyFont="1" applyFill="1" applyBorder="1" applyAlignment="1">
      <alignment horizontal="right" vertical="center"/>
    </xf>
    <xf numFmtId="183" fontId="31" fillId="0" borderId="5" xfId="0" applyNumberFormat="1" applyFont="1" applyBorder="1">
      <alignment vertical="center"/>
    </xf>
    <xf numFmtId="183" fontId="31" fillId="0" borderId="5" xfId="0" applyNumberFormat="1" applyFont="1" applyBorder="1" applyAlignment="1">
      <alignment horizontal="right" vertical="center"/>
    </xf>
    <xf numFmtId="0" fontId="18" fillId="14" borderId="14" xfId="0" applyFont="1" applyFill="1" applyBorder="1" applyAlignment="1">
      <alignment horizontal="left" vertical="center"/>
    </xf>
    <xf numFmtId="0" fontId="28" fillId="14" borderId="14" xfId="0" applyFont="1" applyFill="1" applyBorder="1">
      <alignment vertical="center"/>
    </xf>
    <xf numFmtId="0" fontId="32" fillId="14" borderId="14" xfId="0" applyFont="1" applyFill="1" applyBorder="1">
      <alignment vertical="center"/>
    </xf>
    <xf numFmtId="14" fontId="32" fillId="14" borderId="14" xfId="0" applyNumberFormat="1" applyFont="1" applyFill="1" applyBorder="1" applyAlignment="1">
      <alignment horizontal="center" vertical="center"/>
    </xf>
    <xf numFmtId="0" fontId="32" fillId="14" borderId="17" xfId="0" applyFont="1" applyFill="1" applyBorder="1">
      <alignment vertical="center"/>
    </xf>
    <xf numFmtId="0" fontId="28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right" vertical="center"/>
    </xf>
    <xf numFmtId="0" fontId="27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right" vertical="center"/>
    </xf>
    <xf numFmtId="0" fontId="15" fillId="9" borderId="6" xfId="0" applyFont="1" applyFill="1" applyBorder="1" applyAlignment="1">
      <alignment vertical="center" wrapText="1"/>
    </xf>
    <xf numFmtId="0" fontId="18" fillId="9" borderId="6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32" fillId="14" borderId="19" xfId="0" applyFont="1" applyFill="1" applyBorder="1" applyAlignment="1">
      <alignment horizontal="right" vertical="center"/>
    </xf>
    <xf numFmtId="0" fontId="32" fillId="14" borderId="14" xfId="0" applyFont="1" applyFill="1" applyBorder="1" applyAlignment="1">
      <alignment horizontal="left" vertical="center"/>
    </xf>
    <xf numFmtId="0" fontId="33" fillId="14" borderId="14" xfId="0" applyFont="1" applyFill="1" applyBorder="1" applyAlignment="1">
      <alignment vertical="center" wrapText="1"/>
    </xf>
    <xf numFmtId="0" fontId="30" fillId="8" borderId="6" xfId="0" applyFont="1" applyFill="1" applyBorder="1" applyAlignment="1">
      <alignment horizontal="center" vertical="center"/>
    </xf>
    <xf numFmtId="0" fontId="34" fillId="8" borderId="6" xfId="0" applyFont="1" applyFill="1" applyBorder="1" applyAlignment="1">
      <alignment horizontal="center" vertical="center"/>
    </xf>
    <xf numFmtId="0" fontId="35" fillId="8" borderId="6" xfId="0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 vertical="center" wrapText="1"/>
    </xf>
    <xf numFmtId="0" fontId="30" fillId="8" borderId="10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7" fillId="12" borderId="15" xfId="0" applyFont="1" applyFill="1" applyBorder="1" applyAlignment="1">
      <alignment vertical="center" wrapText="1"/>
    </xf>
    <xf numFmtId="0" fontId="27" fillId="12" borderId="14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30" fillId="5" borderId="23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  <xf numFmtId="0" fontId="30" fillId="5" borderId="25" xfId="0" applyFont="1" applyFill="1" applyBorder="1" applyAlignment="1">
      <alignment horizontal="center" vertical="center"/>
    </xf>
    <xf numFmtId="58" fontId="25" fillId="2" borderId="27" xfId="0" applyNumberFormat="1" applyFont="1" applyFill="1" applyBorder="1" applyAlignment="1">
      <alignment horizontal="left" vertical="center" wrapText="1"/>
    </xf>
    <xf numFmtId="58" fontId="25" fillId="2" borderId="29" xfId="0" applyNumberFormat="1" applyFont="1" applyFill="1" applyBorder="1" applyAlignment="1">
      <alignment horizontal="left" vertical="center" wrapText="1"/>
    </xf>
    <xf numFmtId="0" fontId="25" fillId="2" borderId="29" xfId="0" applyFont="1" applyFill="1" applyBorder="1" applyAlignment="1">
      <alignment horizontal="left" vertical="center" wrapText="1"/>
    </xf>
    <xf numFmtId="0" fontId="25" fillId="2" borderId="31" xfId="0" applyFont="1" applyFill="1" applyBorder="1" applyAlignment="1">
      <alignment horizontal="left" vertical="center" wrapText="1"/>
    </xf>
    <xf numFmtId="0" fontId="2" fillId="0" borderId="32" xfId="0" applyFont="1" applyBorder="1">
      <alignment vertical="center"/>
    </xf>
    <xf numFmtId="0" fontId="19" fillId="0" borderId="33" xfId="0" applyFont="1" applyBorder="1" applyAlignment="1">
      <alignment horizontal="center" vertical="center" wrapText="1"/>
    </xf>
    <xf numFmtId="181" fontId="27" fillId="12" borderId="35" xfId="0" applyNumberFormat="1" applyFont="1" applyFill="1" applyBorder="1" applyAlignment="1">
      <alignment vertical="center"/>
    </xf>
    <xf numFmtId="0" fontId="32" fillId="14" borderId="39" xfId="0" applyFont="1" applyFill="1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30" fillId="8" borderId="42" xfId="0" applyFont="1" applyFill="1" applyBorder="1" applyAlignment="1">
      <alignment horizontal="center" vertical="center"/>
    </xf>
    <xf numFmtId="0" fontId="34" fillId="8" borderId="43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45" xfId="0" applyFont="1" applyBorder="1" applyAlignment="1">
      <alignment horizontal="right" vertical="center"/>
    </xf>
    <xf numFmtId="177" fontId="4" fillId="0" borderId="45" xfId="0" applyNumberFormat="1" applyFont="1" applyBorder="1" applyAlignment="1">
      <alignment horizontal="center" vertical="center" wrapText="1"/>
    </xf>
    <xf numFmtId="182" fontId="4" fillId="0" borderId="45" xfId="0" applyNumberFormat="1" applyFont="1" applyBorder="1" applyAlignment="1">
      <alignment horizontal="center" vertical="center" wrapText="1"/>
    </xf>
    <xf numFmtId="177" fontId="4" fillId="0" borderId="45" xfId="0" applyNumberFormat="1" applyFont="1" applyBorder="1" applyAlignment="1">
      <alignment horizontal="center" vertical="center"/>
    </xf>
    <xf numFmtId="176" fontId="4" fillId="0" borderId="45" xfId="0" applyNumberFormat="1" applyFont="1" applyBorder="1" applyAlignment="1">
      <alignment horizontal="center" vertical="center"/>
    </xf>
    <xf numFmtId="184" fontId="4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horizontal="center" vertical="center"/>
    </xf>
    <xf numFmtId="177" fontId="4" fillId="0" borderId="47" xfId="0" applyNumberFormat="1" applyFont="1" applyBorder="1" applyAlignment="1">
      <alignment horizontal="center" vertical="center"/>
    </xf>
    <xf numFmtId="0" fontId="30" fillId="5" borderId="48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 wrapText="1"/>
    </xf>
    <xf numFmtId="0" fontId="30" fillId="5" borderId="50" xfId="0" applyFont="1" applyFill="1" applyBorder="1" applyAlignment="1">
      <alignment horizontal="center" vertical="center"/>
    </xf>
    <xf numFmtId="58" fontId="25" fillId="2" borderId="52" xfId="0" applyNumberFormat="1" applyFont="1" applyFill="1" applyBorder="1" applyAlignment="1">
      <alignment horizontal="left" vertical="center" wrapText="1"/>
    </xf>
    <xf numFmtId="58" fontId="25" fillId="2" borderId="54" xfId="0" applyNumberFormat="1" applyFont="1" applyFill="1" applyBorder="1" applyAlignment="1">
      <alignment horizontal="left" vertical="center" wrapText="1"/>
    </xf>
    <xf numFmtId="0" fontId="25" fillId="2" borderId="54" xfId="0" applyFont="1" applyFill="1" applyBorder="1" applyAlignment="1">
      <alignment horizontal="left" vertical="center" wrapText="1"/>
    </xf>
    <xf numFmtId="0" fontId="25" fillId="2" borderId="56" xfId="0" applyFont="1" applyFill="1" applyBorder="1" applyAlignment="1">
      <alignment horizontal="left" vertical="center" wrapText="1"/>
    </xf>
    <xf numFmtId="0" fontId="2" fillId="0" borderId="57" xfId="0" applyFont="1" applyBorder="1">
      <alignment vertical="center"/>
    </xf>
    <xf numFmtId="0" fontId="19" fillId="0" borderId="58" xfId="0" applyFont="1" applyBorder="1" applyAlignment="1">
      <alignment horizontal="center" vertical="center" wrapText="1"/>
    </xf>
    <xf numFmtId="181" fontId="27" fillId="12" borderId="59" xfId="0" applyNumberFormat="1" applyFont="1" applyFill="1" applyBorder="1" applyAlignment="1">
      <alignment vertical="center"/>
    </xf>
    <xf numFmtId="181" fontId="27" fillId="12" borderId="60" xfId="0" applyNumberFormat="1" applyFont="1" applyFill="1" applyBorder="1" applyAlignment="1">
      <alignment vertical="center"/>
    </xf>
    <xf numFmtId="0" fontId="32" fillId="14" borderId="61" xfId="0" applyFont="1" applyFill="1" applyBorder="1">
      <alignment vertical="center"/>
    </xf>
    <xf numFmtId="0" fontId="0" fillId="0" borderId="62" xfId="0" applyBorder="1">
      <alignment vertical="center"/>
    </xf>
    <xf numFmtId="0" fontId="0" fillId="0" borderId="63" xfId="0" applyBorder="1">
      <alignment vertical="center"/>
    </xf>
    <xf numFmtId="0" fontId="30" fillId="8" borderId="64" xfId="0" applyFont="1" applyFill="1" applyBorder="1" applyAlignment="1">
      <alignment horizontal="center" vertical="center"/>
    </xf>
    <xf numFmtId="0" fontId="34" fillId="8" borderId="65" xfId="0" applyFont="1" applyFill="1" applyBorder="1" applyAlignment="1">
      <alignment horizontal="center" vertical="center"/>
    </xf>
    <xf numFmtId="0" fontId="13" fillId="0" borderId="66" xfId="0" applyFont="1" applyBorder="1" applyAlignment="1">
      <alignment horizontal="center" vertical="center"/>
    </xf>
    <xf numFmtId="0" fontId="13" fillId="0" borderId="67" xfId="0" applyFont="1" applyBorder="1" applyAlignment="1">
      <alignment horizontal="right" vertical="center"/>
    </xf>
    <xf numFmtId="177" fontId="4" fillId="0" borderId="67" xfId="0" applyNumberFormat="1" applyFont="1" applyBorder="1" applyAlignment="1">
      <alignment horizontal="center" vertical="center" wrapText="1"/>
    </xf>
    <xf numFmtId="182" fontId="4" fillId="0" borderId="67" xfId="0" applyNumberFormat="1" applyFont="1" applyBorder="1" applyAlignment="1">
      <alignment horizontal="center" vertical="center" wrapText="1"/>
    </xf>
    <xf numFmtId="177" fontId="4" fillId="0" borderId="67" xfId="0" applyNumberFormat="1" applyFont="1" applyBorder="1" applyAlignment="1">
      <alignment horizontal="center" vertical="center"/>
    </xf>
    <xf numFmtId="176" fontId="4" fillId="0" borderId="67" xfId="0" applyNumberFormat="1" applyFont="1" applyBorder="1" applyAlignment="1">
      <alignment horizontal="center" vertical="center"/>
    </xf>
    <xf numFmtId="184" fontId="4" fillId="0" borderId="67" xfId="0" applyNumberFormat="1" applyFont="1" applyBorder="1" applyAlignment="1">
      <alignment horizontal="center" vertical="center"/>
    </xf>
    <xf numFmtId="177" fontId="4" fillId="0" borderId="68" xfId="0" applyNumberFormat="1" applyFont="1" applyBorder="1" applyAlignment="1">
      <alignment horizontal="center" vertical="center"/>
    </xf>
    <xf numFmtId="177" fontId="4" fillId="0" borderId="69" xfId="0" applyNumberFormat="1" applyFont="1" applyBorder="1" applyAlignment="1">
      <alignment horizontal="center" vertical="center"/>
    </xf>
    <xf numFmtId="185" fontId="28" fillId="12" borderId="18" xfId="0" applyNumberFormat="1" applyFont="1" applyFill="1" applyBorder="1" applyAlignment="1">
      <alignment horizontal="right" vertical="center"/>
    </xf>
    <xf numFmtId="179" fontId="18" fillId="2" borderId="17" xfId="0" applyNumberFormat="1" applyFont="1" applyFill="1" applyBorder="1" applyAlignment="1">
      <alignment horizontal="right" vertical="center"/>
    </xf>
    <xf numFmtId="179" fontId="18" fillId="2" borderId="70" xfId="0" applyNumberFormat="1" applyFont="1" applyFill="1" applyBorder="1" applyAlignment="1">
      <alignment horizontal="right" vertical="center"/>
    </xf>
    <xf numFmtId="183" fontId="37" fillId="12" borderId="37" xfId="0" applyNumberFormat="1" applyFont="1" applyFill="1" applyBorder="1" applyAlignment="1">
      <alignment horizontal="left" vertical="center"/>
    </xf>
    <xf numFmtId="185" fontId="37" fillId="12" borderId="18" xfId="0" applyNumberFormat="1" applyFont="1" applyFill="1" applyBorder="1" applyAlignment="1">
      <alignment horizontal="left" vertical="center"/>
    </xf>
    <xf numFmtId="185" fontId="36" fillId="12" borderId="18" xfId="0" applyNumberFormat="1" applyFont="1" applyFill="1" applyBorder="1" applyAlignment="1">
      <alignment horizontal="left" vertical="center"/>
    </xf>
    <xf numFmtId="0" fontId="38" fillId="12" borderId="14" xfId="0" applyFont="1" applyFill="1" applyBorder="1" applyAlignment="1">
      <alignment vertical="center" wrapText="1"/>
    </xf>
    <xf numFmtId="0" fontId="38" fillId="12" borderId="15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14" fontId="11" fillId="0" borderId="8" xfId="0" applyNumberFormat="1" applyFont="1" applyBorder="1" applyAlignment="1">
      <alignment horizontal="center" vertical="center"/>
    </xf>
    <xf numFmtId="179" fontId="12" fillId="0" borderId="7" xfId="0" applyNumberFormat="1" applyFont="1" applyBorder="1" applyAlignment="1">
      <alignment horizontal="center" vertical="center"/>
    </xf>
    <xf numFmtId="179" fontId="12" fillId="0" borderId="3" xfId="0" applyNumberFormat="1" applyFont="1" applyBorder="1" applyAlignment="1">
      <alignment horizontal="center" vertical="center"/>
    </xf>
    <xf numFmtId="179" fontId="12" fillId="0" borderId="8" xfId="0" applyNumberFormat="1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176" fontId="12" fillId="0" borderId="12" xfId="0" applyNumberFormat="1" applyFont="1" applyBorder="1" applyAlignment="1">
      <alignment horizontal="center" vertical="center"/>
    </xf>
    <xf numFmtId="176" fontId="12" fillId="0" borderId="7" xfId="0" applyNumberFormat="1" applyFont="1" applyBorder="1" applyAlignment="1">
      <alignment horizontal="center" vertical="center"/>
    </xf>
    <xf numFmtId="176" fontId="12" fillId="0" borderId="3" xfId="0" applyNumberFormat="1" applyFont="1" applyBorder="1" applyAlignment="1">
      <alignment horizontal="center" vertical="center"/>
    </xf>
    <xf numFmtId="176" fontId="12" fillId="0" borderId="8" xfId="0" applyNumberFormat="1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176" fontId="22" fillId="0" borderId="2" xfId="0" applyNumberFormat="1" applyFont="1" applyBorder="1" applyAlignment="1">
      <alignment horizontal="center" vertical="center"/>
    </xf>
    <xf numFmtId="176" fontId="22" fillId="0" borderId="3" xfId="0" applyNumberFormat="1" applyFont="1" applyBorder="1" applyAlignment="1">
      <alignment horizontal="center" vertical="center"/>
    </xf>
    <xf numFmtId="176" fontId="22" fillId="0" borderId="4" xfId="0" applyNumberFormat="1" applyFont="1" applyBorder="1" applyAlignment="1">
      <alignment horizontal="center" vertical="center"/>
    </xf>
    <xf numFmtId="176" fontId="12" fillId="0" borderId="4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0" fontId="36" fillId="12" borderId="34" xfId="0" applyFont="1" applyFill="1" applyBorder="1" applyAlignment="1">
      <alignment horizontal="center" vertical="center"/>
    </xf>
    <xf numFmtId="0" fontId="36" fillId="12" borderId="36" xfId="0" applyFont="1" applyFill="1" applyBorder="1" applyAlignment="1">
      <alignment horizontal="center" vertical="center"/>
    </xf>
    <xf numFmtId="0" fontId="36" fillId="12" borderId="38" xfId="0" applyFont="1" applyFill="1" applyBorder="1" applyAlignment="1">
      <alignment horizontal="center" vertical="center"/>
    </xf>
    <xf numFmtId="14" fontId="11" fillId="0" borderId="26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4" fontId="11" fillId="0" borderId="30" xfId="0" applyNumberFormat="1" applyFont="1" applyBorder="1" applyAlignment="1">
      <alignment horizontal="center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4" xfId="0" applyFont="1" applyFill="1" applyBorder="1" applyAlignment="1">
      <alignment horizontal="left" vertical="center"/>
    </xf>
    <xf numFmtId="179" fontId="4" fillId="0" borderId="7" xfId="0" applyNumberFormat="1" applyFont="1" applyBorder="1" applyAlignment="1">
      <alignment horizontal="center" vertical="center"/>
    </xf>
    <xf numFmtId="179" fontId="4" fillId="0" borderId="3" xfId="0" applyNumberFormat="1" applyFont="1" applyBorder="1" applyAlignment="1">
      <alignment horizontal="center" vertical="center"/>
    </xf>
    <xf numFmtId="179" fontId="4" fillId="0" borderId="8" xfId="0" applyNumberFormat="1" applyFont="1" applyBorder="1" applyAlignment="1">
      <alignment horizontal="center" vertical="center"/>
    </xf>
    <xf numFmtId="0" fontId="18" fillId="4" borderId="2" xfId="0" applyFont="1" applyFill="1" applyBorder="1" applyAlignment="1">
      <alignment horizontal="left" vertical="center"/>
    </xf>
    <xf numFmtId="0" fontId="18" fillId="4" borderId="3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14" fontId="11" fillId="0" borderId="51" xfId="0" applyNumberFormat="1" applyFont="1" applyBorder="1" applyAlignment="1">
      <alignment horizontal="center" vertical="center"/>
    </xf>
    <xf numFmtId="14" fontId="11" fillId="0" borderId="53" xfId="0" applyNumberFormat="1" applyFont="1" applyBorder="1" applyAlignment="1">
      <alignment horizontal="center" vertical="center"/>
    </xf>
    <xf numFmtId="14" fontId="11" fillId="0" borderId="55" xfId="0" applyNumberFormat="1" applyFont="1" applyBorder="1" applyAlignment="1">
      <alignment horizontal="center" vertical="center"/>
    </xf>
    <xf numFmtId="0" fontId="39" fillId="0" borderId="20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0" fontId="39" fillId="0" borderId="22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182" fontId="40" fillId="0" borderId="1" xfId="0" applyNumberFormat="1" applyFont="1" applyBorder="1" applyAlignment="1">
      <alignment horizontal="center" vertical="center"/>
    </xf>
    <xf numFmtId="176" fontId="40" fillId="0" borderId="1" xfId="0" applyNumberFormat="1" applyFont="1" applyBorder="1" applyAlignment="1">
      <alignment horizontal="center" vertical="center"/>
    </xf>
    <xf numFmtId="183" fontId="40" fillId="0" borderId="1" xfId="0" applyNumberFormat="1" applyFont="1" applyBorder="1" applyAlignment="1">
      <alignment horizontal="center" vertical="center"/>
    </xf>
    <xf numFmtId="0" fontId="41" fillId="0" borderId="1" xfId="0" applyFont="1" applyBorder="1">
      <alignment vertical="center"/>
    </xf>
    <xf numFmtId="176" fontId="41" fillId="0" borderId="1" xfId="0" applyNumberFormat="1" applyFont="1" applyBorder="1">
      <alignment vertical="center"/>
    </xf>
    <xf numFmtId="0" fontId="42" fillId="0" borderId="1" xfId="0" applyFont="1" applyBorder="1">
      <alignment vertical="center"/>
    </xf>
    <xf numFmtId="183" fontId="41" fillId="0" borderId="1" xfId="0" applyNumberFormat="1" applyFont="1" applyBorder="1">
      <alignment vertical="center"/>
    </xf>
    <xf numFmtId="0" fontId="44" fillId="0" borderId="1" xfId="0" applyFont="1" applyBorder="1" applyAlignment="1">
      <alignment horizontal="center" vertical="center"/>
    </xf>
    <xf numFmtId="179" fontId="44" fillId="0" borderId="1" xfId="0" applyNumberFormat="1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183" fontId="45" fillId="0" borderId="1" xfId="0" applyNumberFormat="1" applyFont="1" applyBorder="1" applyAlignment="1">
      <alignment horizontal="center" vertical="center"/>
    </xf>
    <xf numFmtId="186" fontId="43" fillId="0" borderId="1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topLeftCell="A139" workbookViewId="0">
      <selection activeCell="L153" sqref="L153"/>
    </sheetView>
  </sheetViews>
  <sheetFormatPr defaultRowHeight="14.25"/>
  <cols>
    <col min="1" max="1" width="11.875" bestFit="1" customWidth="1"/>
    <col min="2" max="2" width="11" bestFit="1" customWidth="1"/>
    <col min="3" max="3" width="17.25" style="38" bestFit="1" customWidth="1"/>
    <col min="4" max="4" width="13.25" bestFit="1" customWidth="1"/>
    <col min="5" max="5" width="11.5" bestFit="1" customWidth="1"/>
    <col min="6" max="6" width="14.25" style="1" bestFit="1" customWidth="1"/>
    <col min="7" max="7" width="19" bestFit="1" customWidth="1"/>
    <col min="8" max="8" width="11.875" bestFit="1" customWidth="1"/>
    <col min="9" max="9" width="8.625" bestFit="1" customWidth="1"/>
    <col min="10" max="10" width="11.875" bestFit="1" customWidth="1"/>
    <col min="11" max="12" width="14.125" bestFit="1" customWidth="1"/>
    <col min="13" max="13" width="14.75" bestFit="1" customWidth="1"/>
  </cols>
  <sheetData>
    <row r="1" spans="1:12" s="2" customFormat="1" ht="16.5" thickBot="1">
      <c r="A1" s="10" t="s">
        <v>0</v>
      </c>
      <c r="B1" s="10" t="s">
        <v>1</v>
      </c>
      <c r="C1" s="35" t="s">
        <v>2</v>
      </c>
      <c r="D1" s="10" t="s">
        <v>26</v>
      </c>
      <c r="E1" s="10" t="s">
        <v>7</v>
      </c>
      <c r="F1" s="10" t="s">
        <v>41</v>
      </c>
    </row>
    <row r="2" spans="1:12">
      <c r="A2" s="3">
        <v>42832</v>
      </c>
      <c r="B2" s="3" t="s">
        <v>28</v>
      </c>
      <c r="C2" s="36">
        <v>730</v>
      </c>
      <c r="D2" s="3">
        <v>556.24</v>
      </c>
      <c r="E2" s="3">
        <f>D2-C2</f>
        <v>-173.76</v>
      </c>
      <c r="F2" s="269">
        <f>(E5/C5)</f>
        <v>-4.9852241396383938E-2</v>
      </c>
    </row>
    <row r="3" spans="1:12">
      <c r="A3" s="3">
        <v>42832</v>
      </c>
      <c r="B3" s="3" t="s">
        <v>29</v>
      </c>
      <c r="C3" s="36">
        <v>3107.34</v>
      </c>
      <c r="D3" s="3">
        <v>3089.8</v>
      </c>
      <c r="E3" s="3">
        <f>D3-C3</f>
        <v>-17.539999999999964</v>
      </c>
      <c r="F3" s="270"/>
    </row>
    <row r="4" spans="1:12" ht="15" thickBot="1">
      <c r="A4" s="3"/>
      <c r="B4" s="3"/>
      <c r="C4" s="36"/>
      <c r="D4" s="3"/>
      <c r="E4" s="3"/>
      <c r="F4" s="270"/>
    </row>
    <row r="5" spans="1:12" ht="16.5" thickBot="1">
      <c r="A5" s="7"/>
      <c r="B5" s="7" t="s">
        <v>27</v>
      </c>
      <c r="C5" s="37">
        <f>SUM(C2:C3)</f>
        <v>3837.34</v>
      </c>
      <c r="D5" s="7">
        <f>SUM(D2:D3)</f>
        <v>3646.04</v>
      </c>
      <c r="E5" s="26">
        <f>SUM(E2:E3)</f>
        <v>-191.29999999999995</v>
      </c>
      <c r="F5" s="7"/>
    </row>
    <row r="6" spans="1:12" ht="15" thickTop="1"/>
    <row r="7" spans="1:12" ht="16.5" thickBot="1">
      <c r="A7" s="10" t="s">
        <v>35</v>
      </c>
      <c r="B7" s="20" t="s">
        <v>42</v>
      </c>
      <c r="C7" s="35" t="s">
        <v>1</v>
      </c>
      <c r="D7" s="10" t="s">
        <v>17</v>
      </c>
      <c r="E7" s="10" t="s">
        <v>11</v>
      </c>
      <c r="F7" s="10" t="s">
        <v>18</v>
      </c>
      <c r="G7" s="10" t="s">
        <v>14</v>
      </c>
      <c r="H7" s="10" t="s">
        <v>19</v>
      </c>
      <c r="I7" s="10" t="s">
        <v>92</v>
      </c>
      <c r="J7" s="20" t="s">
        <v>48</v>
      </c>
      <c r="K7" s="20" t="s">
        <v>49</v>
      </c>
      <c r="L7" s="20" t="s">
        <v>30</v>
      </c>
    </row>
    <row r="8" spans="1:12">
      <c r="A8" s="248" t="s">
        <v>31</v>
      </c>
      <c r="B8" s="9" t="s">
        <v>43</v>
      </c>
      <c r="C8" s="39" t="s">
        <v>3</v>
      </c>
      <c r="D8" s="8">
        <v>20000</v>
      </c>
      <c r="E8" s="8">
        <v>2.2799999999999998</v>
      </c>
      <c r="F8" s="8">
        <f t="shared" ref="F8:F15" si="0">D8+E8</f>
        <v>20002.28</v>
      </c>
      <c r="G8" s="76" t="s">
        <v>10</v>
      </c>
      <c r="H8" s="8"/>
      <c r="I8" s="12">
        <v>20000</v>
      </c>
      <c r="J8" s="52">
        <f>E8/D8</f>
        <v>1.1399999999999999E-4</v>
      </c>
      <c r="K8" s="265">
        <f>SUM(E8:E16)/D17</f>
        <v>-3.5170839427259689E-4</v>
      </c>
      <c r="L8" s="265">
        <f>K8*365</f>
        <v>-0.12837356390949786</v>
      </c>
    </row>
    <row r="9" spans="1:12">
      <c r="A9" s="249"/>
      <c r="B9" s="4" t="s">
        <v>43</v>
      </c>
      <c r="C9" s="36" t="s">
        <v>4</v>
      </c>
      <c r="D9" s="3">
        <v>5005.22</v>
      </c>
      <c r="E9" s="3">
        <v>0.56999999999999995</v>
      </c>
      <c r="F9" s="3">
        <f t="shared" si="0"/>
        <v>5005.79</v>
      </c>
      <c r="G9" s="70" t="s">
        <v>10</v>
      </c>
      <c r="H9" s="3"/>
      <c r="I9" s="12">
        <v>5000</v>
      </c>
      <c r="J9" s="52">
        <f t="shared" ref="J9:J16" si="1">E9/D9</f>
        <v>1.1388110812311944E-4</v>
      </c>
      <c r="K9" s="266"/>
      <c r="L9" s="266"/>
    </row>
    <row r="10" spans="1:12">
      <c r="A10" s="249"/>
      <c r="B10" s="4" t="s">
        <v>43</v>
      </c>
      <c r="C10" s="36" t="s">
        <v>5</v>
      </c>
      <c r="D10" s="3">
        <v>1003.27</v>
      </c>
      <c r="E10" s="3">
        <v>0.14000000000000001</v>
      </c>
      <c r="F10" s="3">
        <f t="shared" si="0"/>
        <v>1003.41</v>
      </c>
      <c r="G10" s="70" t="s">
        <v>21</v>
      </c>
      <c r="H10" s="3">
        <v>1004.34</v>
      </c>
      <c r="I10" s="12">
        <v>1000</v>
      </c>
      <c r="J10" s="52">
        <f t="shared" si="1"/>
        <v>1.3954369212674557E-4</v>
      </c>
      <c r="K10" s="266"/>
      <c r="L10" s="266"/>
    </row>
    <row r="11" spans="1:12" ht="28.5">
      <c r="A11" s="249"/>
      <c r="B11" s="30" t="s">
        <v>44</v>
      </c>
      <c r="C11" s="40" t="s">
        <v>20</v>
      </c>
      <c r="D11" s="3">
        <v>1499.99</v>
      </c>
      <c r="E11" s="3">
        <v>-16.220000000000027</v>
      </c>
      <c r="F11" s="3">
        <f t="shared" si="0"/>
        <v>1483.77</v>
      </c>
      <c r="G11" s="70" t="s">
        <v>22</v>
      </c>
      <c r="H11" s="3"/>
      <c r="I11" s="12">
        <v>1500</v>
      </c>
      <c r="J11" s="51">
        <f t="shared" si="1"/>
        <v>-1.0813405422702836E-2</v>
      </c>
      <c r="K11" s="266"/>
      <c r="L11" s="266"/>
    </row>
    <row r="12" spans="1:12">
      <c r="A12" s="249"/>
      <c r="B12" s="4" t="s">
        <v>43</v>
      </c>
      <c r="C12" s="36" t="s">
        <v>6</v>
      </c>
      <c r="D12" s="3">
        <v>2134.9299999999998</v>
      </c>
      <c r="E12" s="3">
        <v>0.26</v>
      </c>
      <c r="F12" s="3">
        <f t="shared" si="0"/>
        <v>2135.19</v>
      </c>
      <c r="G12" s="70" t="s">
        <v>10</v>
      </c>
      <c r="H12" s="3"/>
      <c r="I12" s="12">
        <v>2130</v>
      </c>
      <c r="J12" s="52">
        <f t="shared" si="1"/>
        <v>1.217838523979709E-4</v>
      </c>
      <c r="K12" s="266"/>
      <c r="L12" s="266"/>
    </row>
    <row r="13" spans="1:12" ht="28.5">
      <c r="A13" s="249"/>
      <c r="B13" s="31" t="s">
        <v>45</v>
      </c>
      <c r="C13" s="41" t="s">
        <v>8</v>
      </c>
      <c r="D13" s="5">
        <v>1000</v>
      </c>
      <c r="E13" s="5">
        <v>0.21</v>
      </c>
      <c r="F13" s="5">
        <f t="shared" si="0"/>
        <v>1000.21</v>
      </c>
      <c r="G13" s="72" t="s">
        <v>15</v>
      </c>
      <c r="H13" s="5">
        <v>1003.79</v>
      </c>
      <c r="I13" s="12">
        <v>1000</v>
      </c>
      <c r="J13" s="52">
        <f t="shared" si="1"/>
        <v>2.0999999999999998E-4</v>
      </c>
      <c r="K13" s="266"/>
      <c r="L13" s="266"/>
    </row>
    <row r="14" spans="1:12" ht="15.75">
      <c r="A14" s="249"/>
      <c r="B14" s="31" t="s">
        <v>44</v>
      </c>
      <c r="C14" s="41" t="s">
        <v>12</v>
      </c>
      <c r="D14" s="5">
        <v>1000.548</v>
      </c>
      <c r="E14" s="5">
        <v>0.54800000000000004</v>
      </c>
      <c r="F14" s="5">
        <f t="shared" si="0"/>
        <v>1001.096</v>
      </c>
      <c r="G14" s="72" t="s">
        <v>16</v>
      </c>
      <c r="H14" s="5">
        <v>1002.74</v>
      </c>
      <c r="I14" s="12">
        <v>1000</v>
      </c>
      <c r="J14" s="52">
        <f t="shared" si="1"/>
        <v>5.4769986047645898E-4</v>
      </c>
      <c r="K14" s="266"/>
      <c r="L14" s="266"/>
    </row>
    <row r="15" spans="1:12" ht="15.75">
      <c r="A15" s="249"/>
      <c r="B15" s="32" t="s">
        <v>46</v>
      </c>
      <c r="C15" s="42" t="s">
        <v>13</v>
      </c>
      <c r="D15" s="6">
        <v>1000</v>
      </c>
      <c r="E15" s="6">
        <v>6.2600000000000003E-2</v>
      </c>
      <c r="F15" s="6">
        <f t="shared" si="0"/>
        <v>1000.0626</v>
      </c>
      <c r="G15" s="77" t="s">
        <v>9</v>
      </c>
      <c r="H15" s="6"/>
      <c r="I15" s="12">
        <v>1000</v>
      </c>
      <c r="J15" s="52">
        <f t="shared" si="1"/>
        <v>6.2600000000000004E-5</v>
      </c>
      <c r="K15" s="266"/>
      <c r="L15" s="266"/>
    </row>
    <row r="16" spans="1:12" ht="16.5" thickBot="1">
      <c r="A16" s="250"/>
      <c r="B16" s="33" t="s">
        <v>44</v>
      </c>
      <c r="C16" s="43" t="s">
        <v>23</v>
      </c>
      <c r="D16" s="14">
        <v>1900</v>
      </c>
      <c r="E16" s="28">
        <v>0</v>
      </c>
      <c r="F16" s="28">
        <v>1900</v>
      </c>
      <c r="G16" s="74" t="s">
        <v>38</v>
      </c>
      <c r="H16" s="28">
        <v>1913.54</v>
      </c>
      <c r="I16" s="12">
        <v>1900</v>
      </c>
      <c r="J16" s="52">
        <f t="shared" si="1"/>
        <v>0</v>
      </c>
      <c r="K16" s="267"/>
      <c r="L16" s="267"/>
    </row>
    <row r="17" spans="1:12" ht="24" thickBot="1">
      <c r="A17" s="29" t="s">
        <v>39</v>
      </c>
      <c r="B17" s="11"/>
      <c r="C17" s="37" t="s">
        <v>34</v>
      </c>
      <c r="D17" s="11">
        <f>SUM(D8:D16)</f>
        <v>34543.957999999999</v>
      </c>
      <c r="E17" s="21">
        <f>SUM(E8:E16)</f>
        <v>-12.149400000000027</v>
      </c>
      <c r="F17" s="11">
        <f>SUM(F8:F16)</f>
        <v>34531.808600000004</v>
      </c>
      <c r="G17" s="11"/>
      <c r="H17" s="54">
        <f>J17*10000</f>
        <v>-3.5170839427259688</v>
      </c>
      <c r="I17" s="13">
        <f>SUM(I8:I16)</f>
        <v>34530</v>
      </c>
      <c r="J17" s="50">
        <f>E17/D17</f>
        <v>-3.5170839427259689E-4</v>
      </c>
      <c r="K17" s="11"/>
      <c r="L17" s="11"/>
    </row>
    <row r="18" spans="1:12" ht="15" thickTop="1">
      <c r="F18"/>
      <c r="G18" s="1"/>
    </row>
    <row r="19" spans="1:12" ht="16.5" thickBot="1">
      <c r="A19" s="10" t="s">
        <v>0</v>
      </c>
      <c r="B19" s="20" t="s">
        <v>42</v>
      </c>
      <c r="C19" s="35" t="s">
        <v>1</v>
      </c>
      <c r="D19" s="10" t="s">
        <v>17</v>
      </c>
      <c r="E19" s="10" t="s">
        <v>11</v>
      </c>
      <c r="F19" s="10" t="s">
        <v>18</v>
      </c>
      <c r="G19" s="10" t="s">
        <v>14</v>
      </c>
      <c r="H19" s="10" t="s">
        <v>19</v>
      </c>
      <c r="I19" s="10" t="s">
        <v>92</v>
      </c>
      <c r="J19" s="20" t="s">
        <v>48</v>
      </c>
      <c r="K19" s="10" t="s">
        <v>49</v>
      </c>
      <c r="L19" s="20" t="s">
        <v>30</v>
      </c>
    </row>
    <row r="20" spans="1:12">
      <c r="A20" s="248" t="s">
        <v>32</v>
      </c>
      <c r="B20" s="9" t="s">
        <v>43</v>
      </c>
      <c r="C20" s="44" t="s">
        <v>3</v>
      </c>
      <c r="D20" s="22">
        <v>20002.28</v>
      </c>
      <c r="E20" s="22">
        <v>2.11</v>
      </c>
      <c r="F20" s="22">
        <f t="shared" ref="F20:F28" si="2">D20+E20</f>
        <v>20004.39</v>
      </c>
      <c r="G20" s="71" t="s">
        <v>10</v>
      </c>
      <c r="H20" s="23" t="s">
        <v>24</v>
      </c>
      <c r="I20" s="12">
        <v>20000</v>
      </c>
      <c r="J20" s="52">
        <f>E20/D20</f>
        <v>1.0548797437092172E-4</v>
      </c>
      <c r="K20" s="264">
        <f>SUM(E20:E28)/D29</f>
        <v>1.2161830411628077E-4</v>
      </c>
      <c r="L20" s="264">
        <f>K20*365</f>
        <v>4.4390681002442478E-2</v>
      </c>
    </row>
    <row r="21" spans="1:12">
      <c r="A21" s="249"/>
      <c r="B21" s="4" t="s">
        <v>52</v>
      </c>
      <c r="C21" s="36" t="s">
        <v>4</v>
      </c>
      <c r="D21" s="3">
        <v>5005.79</v>
      </c>
      <c r="E21" s="3">
        <v>0.56999999999999995</v>
      </c>
      <c r="F21" s="3">
        <f t="shared" si="2"/>
        <v>5006.3599999999997</v>
      </c>
      <c r="G21" s="69" t="s">
        <v>10</v>
      </c>
      <c r="H21" s="18" t="s">
        <v>22</v>
      </c>
      <c r="I21" s="12">
        <v>5000</v>
      </c>
      <c r="J21" s="52">
        <f t="shared" ref="J21:J28" si="3">E21/D21</f>
        <v>1.138681406930774E-4</v>
      </c>
      <c r="K21" s="262"/>
      <c r="L21" s="262"/>
    </row>
    <row r="22" spans="1:12" ht="28.5">
      <c r="A22" s="249"/>
      <c r="B22" s="17" t="s">
        <v>51</v>
      </c>
      <c r="C22" s="40" t="s">
        <v>20</v>
      </c>
      <c r="D22" s="3">
        <v>1483.77</v>
      </c>
      <c r="E22" s="3">
        <v>0</v>
      </c>
      <c r="F22" s="3">
        <f t="shared" si="2"/>
        <v>1483.77</v>
      </c>
      <c r="G22" s="69" t="s">
        <v>22</v>
      </c>
      <c r="H22" s="18" t="s">
        <v>22</v>
      </c>
      <c r="I22" s="12">
        <v>1500</v>
      </c>
      <c r="J22" s="52">
        <f t="shared" si="3"/>
        <v>0</v>
      </c>
      <c r="K22" s="262"/>
      <c r="L22" s="262"/>
    </row>
    <row r="23" spans="1:12" ht="15.75">
      <c r="A23" s="249"/>
      <c r="B23" s="34" t="s">
        <v>43</v>
      </c>
      <c r="C23" s="45" t="s">
        <v>25</v>
      </c>
      <c r="D23" s="3">
        <v>2135.19</v>
      </c>
      <c r="E23" s="3">
        <v>0</v>
      </c>
      <c r="F23" s="3">
        <f t="shared" si="2"/>
        <v>2135.19</v>
      </c>
      <c r="G23" s="69" t="s">
        <v>10</v>
      </c>
      <c r="H23" s="18" t="s">
        <v>22</v>
      </c>
      <c r="I23" s="12">
        <v>2130</v>
      </c>
      <c r="J23" s="52">
        <f t="shared" si="3"/>
        <v>0</v>
      </c>
      <c r="K23" s="262"/>
      <c r="L23" s="262"/>
    </row>
    <row r="24" spans="1:12">
      <c r="A24" s="249"/>
      <c r="B24" s="4" t="s">
        <v>43</v>
      </c>
      <c r="C24" s="36" t="s">
        <v>5</v>
      </c>
      <c r="D24" s="3">
        <v>1003.41</v>
      </c>
      <c r="E24" s="3">
        <v>0.14000000000000001</v>
      </c>
      <c r="F24" s="3">
        <f t="shared" si="2"/>
        <v>1003.55</v>
      </c>
      <c r="G24" s="70" t="s">
        <v>21</v>
      </c>
      <c r="H24" s="15">
        <v>1004.34</v>
      </c>
      <c r="I24" s="12">
        <v>1000</v>
      </c>
      <c r="J24" s="52">
        <f t="shared" si="3"/>
        <v>1.3952422240161053E-4</v>
      </c>
      <c r="K24" s="262"/>
      <c r="L24" s="262"/>
    </row>
    <row r="25" spans="1:12" ht="25.5">
      <c r="A25" s="249"/>
      <c r="B25" s="31" t="s">
        <v>45</v>
      </c>
      <c r="C25" s="48" t="s">
        <v>8</v>
      </c>
      <c r="D25" s="5">
        <v>1000.21</v>
      </c>
      <c r="E25" s="5">
        <v>0.21</v>
      </c>
      <c r="F25" s="5">
        <f t="shared" si="2"/>
        <v>1000.4200000000001</v>
      </c>
      <c r="G25" s="72" t="s">
        <v>15</v>
      </c>
      <c r="H25" s="16">
        <v>1003.79</v>
      </c>
      <c r="I25" s="12">
        <v>1000</v>
      </c>
      <c r="J25" s="52">
        <f t="shared" si="3"/>
        <v>2.0995590925905559E-4</v>
      </c>
      <c r="K25" s="262"/>
      <c r="L25" s="262"/>
    </row>
    <row r="26" spans="1:12" ht="15.75">
      <c r="A26" s="249"/>
      <c r="B26" s="31" t="s">
        <v>44</v>
      </c>
      <c r="C26" s="41" t="s">
        <v>12</v>
      </c>
      <c r="D26" s="5">
        <v>1001.096</v>
      </c>
      <c r="E26" s="5">
        <v>0.54800000000000004</v>
      </c>
      <c r="F26" s="5">
        <f t="shared" si="2"/>
        <v>1001.644</v>
      </c>
      <c r="G26" s="72" t="s">
        <v>16</v>
      </c>
      <c r="H26" s="16">
        <v>1002.74</v>
      </c>
      <c r="I26" s="12">
        <v>1000</v>
      </c>
      <c r="J26" s="52">
        <f t="shared" si="3"/>
        <v>5.4740004954569792E-4</v>
      </c>
      <c r="K26" s="262"/>
      <c r="L26" s="262"/>
    </row>
    <row r="27" spans="1:12" ht="15.75">
      <c r="A27" s="249"/>
      <c r="B27" s="32" t="s">
        <v>46</v>
      </c>
      <c r="C27" s="42" t="s">
        <v>13</v>
      </c>
      <c r="D27" s="6">
        <v>1000.0626</v>
      </c>
      <c r="E27" s="6">
        <v>0.1704</v>
      </c>
      <c r="F27" s="6">
        <f t="shared" si="2"/>
        <v>1000.2329999999999</v>
      </c>
      <c r="G27" s="73" t="s">
        <v>9</v>
      </c>
      <c r="H27" s="19" t="s">
        <v>24</v>
      </c>
      <c r="I27" s="12">
        <v>1000</v>
      </c>
      <c r="J27" s="52">
        <f t="shared" si="3"/>
        <v>1.703893336277149E-4</v>
      </c>
      <c r="K27" s="262"/>
      <c r="L27" s="262"/>
    </row>
    <row r="28" spans="1:12" ht="26.25" thickBot="1">
      <c r="A28" s="250"/>
      <c r="B28" s="33" t="s">
        <v>50</v>
      </c>
      <c r="C28" s="43" t="s">
        <v>47</v>
      </c>
      <c r="D28" s="14">
        <v>1900</v>
      </c>
      <c r="E28" s="28">
        <v>0.45129999999999998</v>
      </c>
      <c r="F28" s="28">
        <f t="shared" si="2"/>
        <v>1900.4512999999999</v>
      </c>
      <c r="G28" s="74" t="s">
        <v>38</v>
      </c>
      <c r="H28" s="28">
        <v>1913.54</v>
      </c>
      <c r="I28" s="12">
        <v>1900</v>
      </c>
      <c r="J28" s="52">
        <f t="shared" si="3"/>
        <v>2.3752631578947367E-4</v>
      </c>
      <c r="K28" s="268"/>
      <c r="L28" s="268"/>
    </row>
    <row r="29" spans="1:12" ht="24" thickBot="1">
      <c r="A29" s="29" t="s">
        <v>40</v>
      </c>
      <c r="B29" s="11"/>
      <c r="C29" s="37" t="s">
        <v>33</v>
      </c>
      <c r="D29" s="11">
        <f>SUM(D20:D28)</f>
        <v>34531.808600000004</v>
      </c>
      <c r="E29" s="11">
        <f>SUM(E20:E28)</f>
        <v>4.1997</v>
      </c>
      <c r="F29" s="11">
        <f>SUM(F20:F28)</f>
        <v>34536.008300000001</v>
      </c>
      <c r="G29" s="53" t="s">
        <v>57</v>
      </c>
      <c r="H29" s="54">
        <f>J29*10000</f>
        <v>1.2161830411628076</v>
      </c>
      <c r="I29" s="13">
        <f>SUM(I20:I28)</f>
        <v>34530</v>
      </c>
      <c r="J29" s="49">
        <f>E29/D29</f>
        <v>1.2161830411628077E-4</v>
      </c>
      <c r="K29" s="7" t="s">
        <v>56</v>
      </c>
      <c r="L29" s="59">
        <f>L20*10000</f>
        <v>443.90681002442477</v>
      </c>
    </row>
    <row r="30" spans="1:12" ht="15" thickTop="1"/>
    <row r="31" spans="1:12" ht="16.5" thickBot="1">
      <c r="A31" s="10" t="s">
        <v>0</v>
      </c>
      <c r="B31" s="20" t="s">
        <v>42</v>
      </c>
      <c r="C31" s="35" t="s">
        <v>1</v>
      </c>
      <c r="D31" s="10" t="s">
        <v>17</v>
      </c>
      <c r="E31" s="10" t="s">
        <v>11</v>
      </c>
      <c r="F31" s="10" t="s">
        <v>18</v>
      </c>
      <c r="G31" s="10" t="s">
        <v>14</v>
      </c>
      <c r="H31" s="10" t="s">
        <v>19</v>
      </c>
      <c r="I31" s="10" t="s">
        <v>92</v>
      </c>
      <c r="J31" s="20" t="s">
        <v>48</v>
      </c>
      <c r="K31" s="10" t="s">
        <v>49</v>
      </c>
      <c r="L31" s="20" t="s">
        <v>30</v>
      </c>
    </row>
    <row r="32" spans="1:12" ht="14.25" customHeight="1">
      <c r="A32" s="248" t="s">
        <v>55</v>
      </c>
      <c r="B32" s="9" t="s">
        <v>67</v>
      </c>
      <c r="C32" s="44" t="s">
        <v>3</v>
      </c>
      <c r="D32" s="22">
        <v>11404.39</v>
      </c>
      <c r="E32" s="22">
        <v>2.11</v>
      </c>
      <c r="F32" s="22">
        <f t="shared" ref="F32:F40" si="4">D32+E32</f>
        <v>11406.5</v>
      </c>
      <c r="G32" s="71" t="s">
        <v>10</v>
      </c>
      <c r="H32" s="23" t="s">
        <v>10</v>
      </c>
      <c r="I32" s="12">
        <v>11400</v>
      </c>
      <c r="J32" s="52">
        <f>E32/D32</f>
        <v>1.850164717271156E-4</v>
      </c>
      <c r="K32" s="261">
        <f>E43/D43</f>
        <v>1.702483954985614E-4</v>
      </c>
      <c r="L32" s="264">
        <f>K32*365</f>
        <v>6.2140664356974913E-2</v>
      </c>
    </row>
    <row r="33" spans="1:12" ht="14.25" customHeight="1">
      <c r="A33" s="249"/>
      <c r="B33" s="4" t="s">
        <v>59</v>
      </c>
      <c r="C33" s="36" t="s">
        <v>4</v>
      </c>
      <c r="D33" s="3">
        <v>5006.3599999999997</v>
      </c>
      <c r="E33" s="3">
        <v>0.56999999999999995</v>
      </c>
      <c r="F33" s="3">
        <f t="shared" si="4"/>
        <v>5006.9299999999994</v>
      </c>
      <c r="G33" s="69" t="s">
        <v>10</v>
      </c>
      <c r="H33" s="18" t="s">
        <v>10</v>
      </c>
      <c r="I33" s="12">
        <v>5000</v>
      </c>
      <c r="J33" s="52">
        <f t="shared" ref="J33:J40" si="5">E33/D33</f>
        <v>1.1385517621585343E-4</v>
      </c>
      <c r="K33" s="262"/>
      <c r="L33" s="262"/>
    </row>
    <row r="34" spans="1:12" ht="28.5">
      <c r="A34" s="249"/>
      <c r="B34" s="17" t="s">
        <v>60</v>
      </c>
      <c r="C34" s="40" t="s">
        <v>61</v>
      </c>
      <c r="D34" s="3">
        <v>1483.77</v>
      </c>
      <c r="E34" s="3">
        <v>0</v>
      </c>
      <c r="F34" s="3">
        <f t="shared" si="4"/>
        <v>1483.77</v>
      </c>
      <c r="G34" s="69" t="s">
        <v>10</v>
      </c>
      <c r="H34" s="18" t="s">
        <v>10</v>
      </c>
      <c r="I34" s="12">
        <v>1500</v>
      </c>
      <c r="J34" s="52">
        <f t="shared" si="5"/>
        <v>0</v>
      </c>
      <c r="K34" s="262"/>
      <c r="L34" s="262"/>
    </row>
    <row r="35" spans="1:12" ht="25.5">
      <c r="A35" s="249"/>
      <c r="B35" s="34" t="s">
        <v>43</v>
      </c>
      <c r="C35" s="45" t="s">
        <v>62</v>
      </c>
      <c r="D35" s="3">
        <v>2135.19</v>
      </c>
      <c r="E35" s="3">
        <v>0</v>
      </c>
      <c r="F35" s="3">
        <f t="shared" si="4"/>
        <v>2135.19</v>
      </c>
      <c r="G35" s="69" t="s">
        <v>10</v>
      </c>
      <c r="H35" s="18" t="s">
        <v>10</v>
      </c>
      <c r="I35" s="12">
        <v>2130</v>
      </c>
      <c r="J35" s="52">
        <f t="shared" si="5"/>
        <v>0</v>
      </c>
      <c r="K35" s="262"/>
      <c r="L35" s="262"/>
    </row>
    <row r="36" spans="1:12" ht="14.25" customHeight="1">
      <c r="A36" s="249"/>
      <c r="B36" s="4" t="s">
        <v>43</v>
      </c>
      <c r="C36" s="36" t="s">
        <v>5</v>
      </c>
      <c r="D36" s="3">
        <v>1003.55</v>
      </c>
      <c r="E36" s="3">
        <v>0.14000000000000001</v>
      </c>
      <c r="F36" s="3">
        <f t="shared" si="4"/>
        <v>1003.6899999999999</v>
      </c>
      <c r="G36" s="70" t="s">
        <v>21</v>
      </c>
      <c r="H36" s="15">
        <v>1004.34</v>
      </c>
      <c r="I36" s="12">
        <v>1000</v>
      </c>
      <c r="J36" s="52">
        <f t="shared" si="5"/>
        <v>1.3950475810871408E-4</v>
      </c>
      <c r="K36" s="262"/>
      <c r="L36" s="262"/>
    </row>
    <row r="37" spans="1:12" ht="25.5">
      <c r="A37" s="249"/>
      <c r="B37" s="254" t="s">
        <v>68</v>
      </c>
      <c r="C37" s="48" t="s">
        <v>8</v>
      </c>
      <c r="D37" s="5">
        <v>1000.4200000000001</v>
      </c>
      <c r="E37" s="5">
        <v>0.21</v>
      </c>
      <c r="F37" s="5">
        <f t="shared" si="4"/>
        <v>1000.6300000000001</v>
      </c>
      <c r="G37" s="72" t="s">
        <v>15</v>
      </c>
      <c r="H37" s="16">
        <v>1003.79</v>
      </c>
      <c r="I37" s="12">
        <v>1000</v>
      </c>
      <c r="J37" s="52">
        <f t="shared" si="5"/>
        <v>2.0991183702844803E-4</v>
      </c>
      <c r="K37" s="262"/>
      <c r="L37" s="262"/>
    </row>
    <row r="38" spans="1:12" ht="15.75" customHeight="1">
      <c r="A38" s="249"/>
      <c r="B38" s="255"/>
      <c r="C38" s="41" t="s">
        <v>12</v>
      </c>
      <c r="D38" s="5">
        <v>1001.644</v>
      </c>
      <c r="E38" s="5">
        <v>0.54800000000000004</v>
      </c>
      <c r="F38" s="5">
        <f t="shared" si="4"/>
        <v>1002.192</v>
      </c>
      <c r="G38" s="72" t="s">
        <v>16</v>
      </c>
      <c r="H38" s="16">
        <v>1002.74</v>
      </c>
      <c r="I38" s="12">
        <v>1000</v>
      </c>
      <c r="J38" s="52">
        <f t="shared" si="5"/>
        <v>5.4710056666839723E-4</v>
      </c>
      <c r="K38" s="262"/>
      <c r="L38" s="262"/>
    </row>
    <row r="39" spans="1:12" ht="15.75" customHeight="1">
      <c r="A39" s="249"/>
      <c r="B39" s="256"/>
      <c r="C39" s="42" t="s">
        <v>13</v>
      </c>
      <c r="D39" s="6">
        <v>1000.2329999999999</v>
      </c>
      <c r="E39" s="6">
        <v>0.1696</v>
      </c>
      <c r="F39" s="6">
        <f t="shared" si="4"/>
        <v>1000.4025999999999</v>
      </c>
      <c r="G39" s="73" t="s">
        <v>9</v>
      </c>
      <c r="H39" s="19" t="s">
        <v>10</v>
      </c>
      <c r="I39" s="12">
        <v>1000</v>
      </c>
      <c r="J39" s="52">
        <f t="shared" si="5"/>
        <v>1.6956049240526958E-4</v>
      </c>
      <c r="K39" s="262"/>
      <c r="L39" s="262"/>
    </row>
    <row r="40" spans="1:12" ht="28.5">
      <c r="A40" s="249"/>
      <c r="B40" s="246" t="s">
        <v>68</v>
      </c>
      <c r="C40" s="43" t="s">
        <v>63</v>
      </c>
      <c r="D40" s="14">
        <v>1900.4512999999999</v>
      </c>
      <c r="E40" s="28">
        <v>0.45129999999999998</v>
      </c>
      <c r="F40" s="28">
        <f t="shared" si="4"/>
        <v>1900.9025999999999</v>
      </c>
      <c r="G40" s="74" t="s">
        <v>38</v>
      </c>
      <c r="H40" s="28">
        <v>1913.54</v>
      </c>
      <c r="I40" s="12">
        <v>1900</v>
      </c>
      <c r="J40" s="52">
        <f t="shared" si="5"/>
        <v>2.3746991043653684E-4</v>
      </c>
      <c r="K40" s="262"/>
      <c r="L40" s="262"/>
    </row>
    <row r="41" spans="1:12" ht="28.5">
      <c r="A41" s="249"/>
      <c r="B41" s="247"/>
      <c r="C41" s="43" t="s">
        <v>64</v>
      </c>
      <c r="D41" s="14">
        <v>1100</v>
      </c>
      <c r="E41" s="28"/>
      <c r="F41" s="28">
        <v>1100</v>
      </c>
      <c r="G41" s="74"/>
      <c r="H41" s="28"/>
      <c r="I41" s="12">
        <v>1100</v>
      </c>
      <c r="J41" s="52">
        <f t="shared" ref="J41" si="6">E41/D41</f>
        <v>0</v>
      </c>
      <c r="K41" s="262"/>
      <c r="L41" s="262"/>
    </row>
    <row r="42" spans="1:12" ht="29.25" thickBot="1">
      <c r="A42" s="250"/>
      <c r="B42" s="55" t="s">
        <v>69</v>
      </c>
      <c r="C42" s="56" t="s">
        <v>65</v>
      </c>
      <c r="D42" s="57">
        <v>7500</v>
      </c>
      <c r="E42" s="58">
        <v>1.6808000000000001</v>
      </c>
      <c r="F42" s="58">
        <f t="shared" ref="F42" si="7">D42+E42</f>
        <v>7501.6808000000001</v>
      </c>
      <c r="G42" s="75" t="s">
        <v>66</v>
      </c>
      <c r="H42" s="58">
        <v>7601.92</v>
      </c>
      <c r="I42" s="12">
        <v>7500</v>
      </c>
      <c r="J42" s="52">
        <f t="shared" ref="J42" si="8">E42/D42</f>
        <v>2.2410666666666668E-4</v>
      </c>
      <c r="K42" s="263"/>
      <c r="L42" s="263"/>
    </row>
    <row r="43" spans="1:12" ht="24" thickBot="1">
      <c r="A43" s="29" t="s">
        <v>54</v>
      </c>
      <c r="B43" s="11"/>
      <c r="C43" s="37" t="s">
        <v>33</v>
      </c>
      <c r="D43" s="11">
        <f>SUM(D32:D42)</f>
        <v>34536.008300000001</v>
      </c>
      <c r="E43" s="11">
        <f>SUM(E32:E42)</f>
        <v>5.8796999999999997</v>
      </c>
      <c r="F43" s="11">
        <f>SUM(F32:F42)</f>
        <v>34541.887999999999</v>
      </c>
      <c r="G43" s="53" t="s">
        <v>57</v>
      </c>
      <c r="H43" s="54">
        <f>J43*10000</f>
        <v>1.7024839549856141</v>
      </c>
      <c r="I43" s="13">
        <f>SUM(I32:I42)</f>
        <v>34530</v>
      </c>
      <c r="J43" s="49">
        <f>E43/D43</f>
        <v>1.702483954985614E-4</v>
      </c>
      <c r="K43" s="7" t="s">
        <v>56</v>
      </c>
      <c r="L43" s="59">
        <f>L32*10000</f>
        <v>621.40664356974912</v>
      </c>
    </row>
    <row r="44" spans="1:12" ht="15" thickTop="1"/>
    <row r="45" spans="1:12" ht="16.5" thickBot="1">
      <c r="A45" s="10" t="s">
        <v>0</v>
      </c>
      <c r="B45" s="20" t="s">
        <v>42</v>
      </c>
      <c r="C45" s="35" t="s">
        <v>1</v>
      </c>
      <c r="D45" s="10" t="s">
        <v>17</v>
      </c>
      <c r="E45" s="10" t="s">
        <v>11</v>
      </c>
      <c r="F45" s="10" t="s">
        <v>18</v>
      </c>
      <c r="G45" s="10" t="s">
        <v>14</v>
      </c>
      <c r="H45" s="10" t="s">
        <v>19</v>
      </c>
      <c r="I45" s="10" t="s">
        <v>92</v>
      </c>
      <c r="J45" s="20" t="s">
        <v>48</v>
      </c>
      <c r="K45" s="10" t="s">
        <v>49</v>
      </c>
      <c r="L45" s="20" t="s">
        <v>30</v>
      </c>
    </row>
    <row r="46" spans="1:12" ht="28.5">
      <c r="A46" s="248" t="s">
        <v>70</v>
      </c>
      <c r="B46" s="17" t="s">
        <v>60</v>
      </c>
      <c r="C46" s="40" t="s">
        <v>61</v>
      </c>
      <c r="D46" s="3">
        <v>1483.77</v>
      </c>
      <c r="E46" s="3">
        <v>9.1999999999999993</v>
      </c>
      <c r="F46" s="3">
        <f>D46+E46</f>
        <v>1492.97</v>
      </c>
      <c r="G46" s="69" t="s">
        <v>10</v>
      </c>
      <c r="H46" s="18" t="s">
        <v>10</v>
      </c>
      <c r="I46" s="12">
        <v>1500</v>
      </c>
      <c r="J46" s="52">
        <f>E46/D46</f>
        <v>6.2004218982726431E-3</v>
      </c>
      <c r="K46" s="261">
        <f>E57/D57</f>
        <v>4.0195911533449105E-4</v>
      </c>
      <c r="L46" s="264">
        <f>K46*365</f>
        <v>0.14671507709708922</v>
      </c>
    </row>
    <row r="47" spans="1:12" ht="14.25" customHeight="1">
      <c r="A47" s="249"/>
      <c r="B47" s="4" t="s">
        <v>43</v>
      </c>
      <c r="C47" s="36" t="s">
        <v>4</v>
      </c>
      <c r="D47" s="3">
        <v>9506.93</v>
      </c>
      <c r="E47" s="3">
        <v>0.56999999999999995</v>
      </c>
      <c r="F47" s="3">
        <f>D47+E47</f>
        <v>9507.5</v>
      </c>
      <c r="G47" s="69" t="s">
        <v>10</v>
      </c>
      <c r="H47" s="18" t="s">
        <v>10</v>
      </c>
      <c r="I47" s="12">
        <v>9500</v>
      </c>
      <c r="J47" s="52">
        <f>E47/D47</f>
        <v>5.9956263483585122E-5</v>
      </c>
      <c r="K47" s="262"/>
      <c r="L47" s="262"/>
    </row>
    <row r="48" spans="1:12" ht="25.5">
      <c r="A48" s="249"/>
      <c r="B48" s="34" t="s">
        <v>43</v>
      </c>
      <c r="C48" s="45" t="s">
        <v>62</v>
      </c>
      <c r="D48" s="3">
        <v>2135.19</v>
      </c>
      <c r="E48" s="3">
        <v>0.78</v>
      </c>
      <c r="F48" s="3">
        <f>D48+E48</f>
        <v>2135.9700000000003</v>
      </c>
      <c r="G48" s="69" t="s">
        <v>10</v>
      </c>
      <c r="H48" s="18" t="s">
        <v>10</v>
      </c>
      <c r="I48" s="12">
        <v>2130</v>
      </c>
      <c r="J48" s="52">
        <f>E48/D48</f>
        <v>3.653070686917792E-4</v>
      </c>
      <c r="K48" s="262"/>
      <c r="L48" s="262"/>
    </row>
    <row r="49" spans="1:13">
      <c r="A49" s="249"/>
      <c r="B49" s="4" t="s">
        <v>43</v>
      </c>
      <c r="C49" s="36" t="s">
        <v>5</v>
      </c>
      <c r="D49" s="3">
        <v>1003.6899999999999</v>
      </c>
      <c r="E49" s="3">
        <v>0</v>
      </c>
      <c r="F49" s="3">
        <f>D49+E49</f>
        <v>1003.6899999999999</v>
      </c>
      <c r="G49" s="70" t="s">
        <v>21</v>
      </c>
      <c r="H49" s="15">
        <v>1004.34</v>
      </c>
      <c r="I49" s="12">
        <v>1000</v>
      </c>
      <c r="J49" s="52">
        <f>E49/D49</f>
        <v>0</v>
      </c>
      <c r="K49" s="262"/>
      <c r="L49" s="262"/>
    </row>
    <row r="50" spans="1:13" ht="14.25" customHeight="1">
      <c r="A50" s="249"/>
      <c r="B50" s="9" t="s">
        <v>43</v>
      </c>
      <c r="C50" s="44" t="s">
        <v>3</v>
      </c>
      <c r="D50" s="22">
        <v>10006.5</v>
      </c>
      <c r="E50" s="22">
        <v>1.21</v>
      </c>
      <c r="F50" s="22">
        <f t="shared" ref="F50:F55" si="9">D50+E50</f>
        <v>10007.709999999999</v>
      </c>
      <c r="G50" s="71" t="s">
        <v>10</v>
      </c>
      <c r="H50" s="23" t="s">
        <v>10</v>
      </c>
      <c r="I50" s="12">
        <v>10000</v>
      </c>
      <c r="J50" s="52">
        <f>E50/D50</f>
        <v>1.2092140108929195E-4</v>
      </c>
      <c r="K50" s="262"/>
      <c r="L50" s="262"/>
    </row>
    <row r="51" spans="1:13" ht="25.5">
      <c r="A51" s="249"/>
      <c r="B51" s="254" t="s">
        <v>68</v>
      </c>
      <c r="C51" s="48" t="s">
        <v>8</v>
      </c>
      <c r="D51" s="5">
        <v>1000.6300000000001</v>
      </c>
      <c r="E51" s="5">
        <v>0.21</v>
      </c>
      <c r="F51" s="5">
        <f t="shared" si="9"/>
        <v>1000.8400000000001</v>
      </c>
      <c r="G51" s="72" t="s">
        <v>15</v>
      </c>
      <c r="H51" s="16">
        <v>1003.79</v>
      </c>
      <c r="I51" s="12">
        <v>1000</v>
      </c>
      <c r="J51" s="52">
        <f t="shared" ref="J51:J56" si="10">E51/D51</f>
        <v>2.0986778329652316E-4</v>
      </c>
      <c r="K51" s="262"/>
      <c r="L51" s="262"/>
    </row>
    <row r="52" spans="1:13" ht="15.75" customHeight="1">
      <c r="A52" s="249"/>
      <c r="B52" s="255"/>
      <c r="C52" s="41" t="s">
        <v>12</v>
      </c>
      <c r="D52" s="5">
        <v>1002.192</v>
      </c>
      <c r="E52" s="5">
        <v>0.54800000000000004</v>
      </c>
      <c r="F52" s="5">
        <f t="shared" si="9"/>
        <v>1002.74</v>
      </c>
      <c r="G52" s="72" t="s">
        <v>16</v>
      </c>
      <c r="H52" s="16">
        <v>1002.74</v>
      </c>
      <c r="I52" s="12">
        <v>1000</v>
      </c>
      <c r="J52" s="52">
        <f t="shared" si="10"/>
        <v>5.4680141130641641E-4</v>
      </c>
      <c r="K52" s="262"/>
      <c r="L52" s="262"/>
    </row>
    <row r="53" spans="1:13" ht="15.75" customHeight="1">
      <c r="A53" s="249"/>
      <c r="B53" s="256"/>
      <c r="C53" s="42" t="s">
        <v>13</v>
      </c>
      <c r="D53" s="6">
        <v>1000.4025999999999</v>
      </c>
      <c r="E53" s="6">
        <v>0.16769999999999999</v>
      </c>
      <c r="F53" s="6">
        <f t="shared" si="9"/>
        <v>1000.5702999999999</v>
      </c>
      <c r="G53" s="73" t="s">
        <v>9</v>
      </c>
      <c r="H53" s="19" t="s">
        <v>10</v>
      </c>
      <c r="I53" s="12">
        <v>1000</v>
      </c>
      <c r="J53" s="52">
        <f t="shared" si="10"/>
        <v>1.6763251115101062E-4</v>
      </c>
      <c r="K53" s="262"/>
      <c r="L53" s="262"/>
    </row>
    <row r="54" spans="1:13" ht="28.5">
      <c r="A54" s="249"/>
      <c r="B54" s="246" t="s">
        <v>68</v>
      </c>
      <c r="C54" s="43" t="s">
        <v>63</v>
      </c>
      <c r="D54" s="14">
        <v>1900.9025999999999</v>
      </c>
      <c r="E54" s="28">
        <v>0.45129999999999998</v>
      </c>
      <c r="F54" s="28">
        <f t="shared" si="9"/>
        <v>1901.3538999999998</v>
      </c>
      <c r="G54" s="74" t="s">
        <v>38</v>
      </c>
      <c r="H54" s="28">
        <v>1913.54</v>
      </c>
      <c r="I54" s="12">
        <v>1900</v>
      </c>
      <c r="J54" s="52">
        <f t="shared" si="10"/>
        <v>2.374135318663881E-4</v>
      </c>
      <c r="K54" s="262"/>
      <c r="L54" s="262"/>
    </row>
    <row r="55" spans="1:13" ht="28.5">
      <c r="A55" s="249"/>
      <c r="B55" s="247"/>
      <c r="C55" s="43" t="s">
        <v>64</v>
      </c>
      <c r="D55" s="14">
        <v>1100</v>
      </c>
      <c r="E55" s="28">
        <v>0.31269999999999998</v>
      </c>
      <c r="F55" s="28">
        <f t="shared" si="9"/>
        <v>1100.3126999999999</v>
      </c>
      <c r="G55" s="74" t="s">
        <v>71</v>
      </c>
      <c r="H55" s="28">
        <v>1128.46</v>
      </c>
      <c r="I55" s="12">
        <v>1100</v>
      </c>
      <c r="J55" s="52">
        <f t="shared" si="10"/>
        <v>2.8427272727272725E-4</v>
      </c>
      <c r="K55" s="262"/>
      <c r="L55" s="262"/>
    </row>
    <row r="56" spans="1:13" ht="29.25" thickBot="1">
      <c r="A56" s="250"/>
      <c r="B56" s="55" t="s">
        <v>69</v>
      </c>
      <c r="C56" s="56" t="s">
        <v>65</v>
      </c>
      <c r="D56" s="57">
        <v>7501.6808000000001</v>
      </c>
      <c r="E56" s="58">
        <v>1.6808000000000001</v>
      </c>
      <c r="F56" s="58">
        <f t="shared" ref="F56" si="11">D56+E56</f>
        <v>7503.3616000000002</v>
      </c>
      <c r="G56" s="75" t="s">
        <v>66</v>
      </c>
      <c r="H56" s="58">
        <v>7601.92</v>
      </c>
      <c r="I56" s="12">
        <v>7500</v>
      </c>
      <c r="J56" s="52">
        <f t="shared" si="10"/>
        <v>2.2405645412158833E-4</v>
      </c>
      <c r="K56" s="263"/>
      <c r="L56" s="263"/>
    </row>
    <row r="57" spans="1:13" ht="24" thickBot="1">
      <c r="A57" s="29" t="s">
        <v>72</v>
      </c>
      <c r="B57" s="60" t="s">
        <v>73</v>
      </c>
      <c r="C57" s="37" t="s">
        <v>75</v>
      </c>
      <c r="D57" s="11">
        <f>SUM(D46:D56)</f>
        <v>37641.888000000006</v>
      </c>
      <c r="E57" s="11">
        <f>SUM(E46:E56)</f>
        <v>15.130499999999998</v>
      </c>
      <c r="F57" s="11">
        <f>SUM(F46:F56)</f>
        <v>37657.018499999991</v>
      </c>
      <c r="G57" s="53" t="s">
        <v>57</v>
      </c>
      <c r="H57" s="54">
        <f>J57*10000</f>
        <v>4.0195911533449102</v>
      </c>
      <c r="I57" s="13">
        <f>SUM(I46:I56)</f>
        <v>37630</v>
      </c>
      <c r="J57" s="49">
        <f>E57/D57</f>
        <v>4.0195911533449105E-4</v>
      </c>
      <c r="K57" s="7" t="s">
        <v>56</v>
      </c>
      <c r="L57" s="54">
        <f>L46*10000</f>
        <v>1467.1507709708922</v>
      </c>
    </row>
    <row r="58" spans="1:13" ht="15" thickTop="1"/>
    <row r="59" spans="1:13" ht="16.5" thickBot="1">
      <c r="A59" s="10" t="s">
        <v>0</v>
      </c>
      <c r="B59" s="20" t="s">
        <v>42</v>
      </c>
      <c r="C59" s="35" t="s">
        <v>1</v>
      </c>
      <c r="D59" s="10" t="s">
        <v>17</v>
      </c>
      <c r="E59" s="10" t="s">
        <v>11</v>
      </c>
      <c r="F59" s="10" t="s">
        <v>18</v>
      </c>
      <c r="G59" s="10" t="s">
        <v>14</v>
      </c>
      <c r="H59" s="10" t="s">
        <v>19</v>
      </c>
      <c r="I59" s="10" t="s">
        <v>74</v>
      </c>
      <c r="J59" s="20" t="s">
        <v>48</v>
      </c>
      <c r="K59" s="10" t="s">
        <v>49</v>
      </c>
      <c r="L59" s="20" t="s">
        <v>30</v>
      </c>
      <c r="M59" s="20" t="s">
        <v>82</v>
      </c>
    </row>
    <row r="60" spans="1:13">
      <c r="A60" s="248" t="s">
        <v>78</v>
      </c>
      <c r="B60" s="17" t="s">
        <v>60</v>
      </c>
      <c r="C60" s="67" t="s">
        <v>85</v>
      </c>
      <c r="D60" s="3">
        <v>1492.97</v>
      </c>
      <c r="E60" s="3">
        <v>-6.86</v>
      </c>
      <c r="F60" s="3">
        <f>D60+E60</f>
        <v>1486.1100000000001</v>
      </c>
      <c r="G60" s="69" t="s">
        <v>10</v>
      </c>
      <c r="H60" s="18" t="s">
        <v>10</v>
      </c>
      <c r="I60" s="12">
        <v>1500</v>
      </c>
      <c r="J60" s="62">
        <f>E60/D60</f>
        <v>-4.5948679477819379E-3</v>
      </c>
      <c r="K60" s="251">
        <f>E71/D71</f>
        <v>-5.8921049672166818E-5</v>
      </c>
      <c r="L60" s="251">
        <f>K60*365</f>
        <v>-2.1506183130340889E-2</v>
      </c>
      <c r="M60" s="84" t="s">
        <v>95</v>
      </c>
    </row>
    <row r="61" spans="1:13">
      <c r="A61" s="249"/>
      <c r="B61" s="4" t="s">
        <v>43</v>
      </c>
      <c r="C61" s="36" t="s">
        <v>4</v>
      </c>
      <c r="D61" s="3">
        <v>11167.5</v>
      </c>
      <c r="E61" s="3">
        <v>0.56999999999999995</v>
      </c>
      <c r="F61" s="3">
        <f>D61+E61</f>
        <v>11168.07</v>
      </c>
      <c r="G61" s="69" t="s">
        <v>10</v>
      </c>
      <c r="H61" s="18" t="s">
        <v>10</v>
      </c>
      <c r="I61" s="12">
        <v>11160</v>
      </c>
      <c r="J61" s="62">
        <f t="shared" ref="J61:J70" si="12">E61/D61</f>
        <v>5.1040967092008057E-5</v>
      </c>
      <c r="K61" s="252"/>
      <c r="L61" s="252"/>
      <c r="M61" s="84"/>
    </row>
    <row r="62" spans="1:13" ht="15.75">
      <c r="A62" s="249"/>
      <c r="B62" s="34" t="s">
        <v>43</v>
      </c>
      <c r="C62" s="45" t="s">
        <v>101</v>
      </c>
      <c r="D62" s="3">
        <v>2135.9700000000003</v>
      </c>
      <c r="E62" s="3">
        <v>0.26</v>
      </c>
      <c r="F62" s="3">
        <f>D62+E62</f>
        <v>2136.2300000000005</v>
      </c>
      <c r="G62" s="69" t="s">
        <v>10</v>
      </c>
      <c r="H62" s="18" t="s">
        <v>10</v>
      </c>
      <c r="I62" s="12">
        <v>2130</v>
      </c>
      <c r="J62" s="62">
        <f t="shared" si="12"/>
        <v>1.2172455605649892E-4</v>
      </c>
      <c r="K62" s="252"/>
      <c r="L62" s="252"/>
      <c r="M62" s="84" t="s">
        <v>95</v>
      </c>
    </row>
    <row r="63" spans="1:13">
      <c r="A63" s="249"/>
      <c r="B63" s="4" t="s">
        <v>43</v>
      </c>
      <c r="C63" s="36" t="s">
        <v>5</v>
      </c>
      <c r="D63" s="3">
        <v>1003.6899999999999</v>
      </c>
      <c r="E63" s="3">
        <v>0.14000000000000001</v>
      </c>
      <c r="F63" s="3">
        <f>D63+E63</f>
        <v>1003.8299999999999</v>
      </c>
      <c r="G63" s="70" t="s">
        <v>21</v>
      </c>
      <c r="H63" s="15">
        <v>1004.34</v>
      </c>
      <c r="I63" s="12">
        <v>1000</v>
      </c>
      <c r="J63" s="62">
        <f t="shared" si="12"/>
        <v>1.3948529924578308E-4</v>
      </c>
      <c r="K63" s="252"/>
      <c r="L63" s="252"/>
      <c r="M63" s="84"/>
    </row>
    <row r="64" spans="1:13">
      <c r="A64" s="249"/>
      <c r="B64" s="9" t="s">
        <v>43</v>
      </c>
      <c r="C64" s="44" t="s">
        <v>3</v>
      </c>
      <c r="D64" s="22">
        <v>10007.709999999999</v>
      </c>
      <c r="E64" s="22">
        <v>0.75</v>
      </c>
      <c r="F64" s="22">
        <f t="shared" ref="F64:F70" si="13">D64+E64</f>
        <v>10008.459999999999</v>
      </c>
      <c r="G64" s="71" t="s">
        <v>10</v>
      </c>
      <c r="H64" s="23" t="s">
        <v>10</v>
      </c>
      <c r="I64" s="12">
        <v>10000</v>
      </c>
      <c r="J64" s="62">
        <f t="shared" si="12"/>
        <v>7.4942219548727941E-5</v>
      </c>
      <c r="K64" s="252"/>
      <c r="L64" s="252"/>
      <c r="M64" s="84"/>
    </row>
    <row r="65" spans="1:13" ht="25.5">
      <c r="A65" s="249"/>
      <c r="B65" s="254" t="s">
        <v>68</v>
      </c>
      <c r="C65" s="48" t="s">
        <v>8</v>
      </c>
      <c r="D65" s="5">
        <v>1000.8400000000001</v>
      </c>
      <c r="E65" s="5">
        <v>0.21</v>
      </c>
      <c r="F65" s="5">
        <f t="shared" si="13"/>
        <v>1001.0500000000002</v>
      </c>
      <c r="G65" s="72" t="s">
        <v>15</v>
      </c>
      <c r="H65" s="16">
        <v>1003.79</v>
      </c>
      <c r="I65" s="12">
        <v>1000</v>
      </c>
      <c r="J65" s="62">
        <f t="shared" si="12"/>
        <v>2.098237480516366E-4</v>
      </c>
      <c r="K65" s="252"/>
      <c r="L65" s="252"/>
      <c r="M65" s="84"/>
    </row>
    <row r="66" spans="1:13">
      <c r="A66" s="249"/>
      <c r="B66" s="255"/>
      <c r="C66" s="41" t="s">
        <v>100</v>
      </c>
      <c r="D66" s="5">
        <v>1002.74</v>
      </c>
      <c r="E66" s="5">
        <v>0</v>
      </c>
      <c r="F66" s="5">
        <f t="shared" si="13"/>
        <v>1002.74</v>
      </c>
      <c r="G66" s="72" t="s">
        <v>76</v>
      </c>
      <c r="H66" s="16">
        <v>1002.74</v>
      </c>
      <c r="I66" s="12">
        <v>1000</v>
      </c>
      <c r="J66" s="62">
        <f t="shared" si="12"/>
        <v>0</v>
      </c>
      <c r="K66" s="252"/>
      <c r="L66" s="252"/>
      <c r="M66" s="84" t="s">
        <v>99</v>
      </c>
    </row>
    <row r="67" spans="1:13">
      <c r="A67" s="249"/>
      <c r="B67" s="256"/>
      <c r="C67" s="42" t="s">
        <v>13</v>
      </c>
      <c r="D67" s="6">
        <v>1000.5702999999999</v>
      </c>
      <c r="E67" s="6">
        <v>0.1686</v>
      </c>
      <c r="F67" s="6">
        <f t="shared" si="13"/>
        <v>1000.7388999999998</v>
      </c>
      <c r="G67" s="73" t="s">
        <v>9</v>
      </c>
      <c r="H67" s="19" t="s">
        <v>10</v>
      </c>
      <c r="I67" s="12">
        <v>1000</v>
      </c>
      <c r="J67" s="62">
        <f t="shared" si="12"/>
        <v>1.6850390222456136E-4</v>
      </c>
      <c r="K67" s="252"/>
      <c r="L67" s="252"/>
      <c r="M67" s="84"/>
    </row>
    <row r="68" spans="1:13" ht="28.5">
      <c r="A68" s="249"/>
      <c r="B68" s="246" t="s">
        <v>68</v>
      </c>
      <c r="C68" s="43" t="s">
        <v>63</v>
      </c>
      <c r="D68" s="14">
        <v>1901.3538999999998</v>
      </c>
      <c r="E68" s="28">
        <v>0.45129999999999998</v>
      </c>
      <c r="F68" s="28">
        <f t="shared" si="13"/>
        <v>1901.8051999999998</v>
      </c>
      <c r="G68" s="74" t="s">
        <v>38</v>
      </c>
      <c r="H68" s="28">
        <v>1913.54</v>
      </c>
      <c r="I68" s="12">
        <v>1900</v>
      </c>
      <c r="J68" s="62">
        <f t="shared" si="12"/>
        <v>2.3735718005995623E-4</v>
      </c>
      <c r="K68" s="252"/>
      <c r="L68" s="252"/>
      <c r="M68" s="84" t="s">
        <v>90</v>
      </c>
    </row>
    <row r="69" spans="1:13" ht="28.5">
      <c r="A69" s="249"/>
      <c r="B69" s="247"/>
      <c r="C69" s="43" t="s">
        <v>64</v>
      </c>
      <c r="D69" s="14">
        <v>1100.3126999999999</v>
      </c>
      <c r="E69" s="28">
        <v>0.31269999999999998</v>
      </c>
      <c r="F69" s="28">
        <f t="shared" si="13"/>
        <v>1100.6253999999999</v>
      </c>
      <c r="G69" s="74" t="s">
        <v>71</v>
      </c>
      <c r="H69" s="28">
        <v>1128.46</v>
      </c>
      <c r="I69" s="12">
        <v>1100</v>
      </c>
      <c r="J69" s="62">
        <f t="shared" si="12"/>
        <v>2.841919392550863E-4</v>
      </c>
      <c r="K69" s="252"/>
      <c r="L69" s="252"/>
      <c r="M69" s="84" t="s">
        <v>90</v>
      </c>
    </row>
    <row r="70" spans="1:13" ht="29.25" thickBot="1">
      <c r="A70" s="250"/>
      <c r="B70" s="55" t="s">
        <v>69</v>
      </c>
      <c r="C70" s="56" t="s">
        <v>65</v>
      </c>
      <c r="D70" s="57">
        <v>7503.3616000000002</v>
      </c>
      <c r="E70" s="58">
        <v>1.6808000000000001</v>
      </c>
      <c r="F70" s="58">
        <f t="shared" si="13"/>
        <v>7505.0424000000003</v>
      </c>
      <c r="G70" s="75" t="s">
        <v>66</v>
      </c>
      <c r="H70" s="58">
        <v>7601.92</v>
      </c>
      <c r="I70" s="12">
        <v>7500</v>
      </c>
      <c r="J70" s="62">
        <f t="shared" si="12"/>
        <v>2.2400626407235926E-4</v>
      </c>
      <c r="K70" s="253"/>
      <c r="L70" s="253"/>
      <c r="M70" s="84"/>
    </row>
    <row r="71" spans="1:13" ht="21" thickBot="1">
      <c r="A71" s="29" t="s">
        <v>79</v>
      </c>
      <c r="B71" s="60"/>
      <c r="C71" s="37" t="s">
        <v>75</v>
      </c>
      <c r="D71" s="11">
        <f>SUM(D60:D70)</f>
        <v>39317.018499999991</v>
      </c>
      <c r="E71" s="61">
        <f>SUM(E60:E70)</f>
        <v>-2.3166000000000011</v>
      </c>
      <c r="F71" s="11">
        <f>SUM(F60:F70)</f>
        <v>39314.7019</v>
      </c>
      <c r="G71" s="53" t="s">
        <v>57</v>
      </c>
      <c r="H71" s="66">
        <f>J71*10000</f>
        <v>-0.58921049672166814</v>
      </c>
      <c r="I71" s="63">
        <f>SUM(I60:I70)</f>
        <v>39290</v>
      </c>
      <c r="J71" s="65">
        <f>E71/D71</f>
        <v>-5.8921049672166818E-5</v>
      </c>
      <c r="K71" s="7" t="s">
        <v>56</v>
      </c>
      <c r="L71" s="64">
        <f>L60*10000</f>
        <v>-215.06183130340889</v>
      </c>
      <c r="M71" s="60" t="s">
        <v>77</v>
      </c>
    </row>
    <row r="72" spans="1:13" ht="15" thickTop="1"/>
    <row r="73" spans="1:13" ht="16.5" thickBot="1">
      <c r="A73" s="10" t="s">
        <v>0</v>
      </c>
      <c r="B73" s="20" t="s">
        <v>42</v>
      </c>
      <c r="C73" s="35" t="s">
        <v>1</v>
      </c>
      <c r="D73" s="10" t="s">
        <v>17</v>
      </c>
      <c r="E73" s="10" t="s">
        <v>11</v>
      </c>
      <c r="F73" s="10" t="s">
        <v>18</v>
      </c>
      <c r="G73" s="10" t="s">
        <v>14</v>
      </c>
      <c r="H73" s="10" t="s">
        <v>19</v>
      </c>
      <c r="I73" s="10" t="s">
        <v>74</v>
      </c>
      <c r="J73" s="20" t="s">
        <v>48</v>
      </c>
      <c r="K73" s="10" t="s">
        <v>49</v>
      </c>
      <c r="L73" s="20" t="s">
        <v>30</v>
      </c>
      <c r="M73" s="20" t="s">
        <v>82</v>
      </c>
    </row>
    <row r="74" spans="1:13">
      <c r="A74" s="248" t="s">
        <v>80</v>
      </c>
      <c r="B74" s="17" t="s">
        <v>60</v>
      </c>
      <c r="C74" s="67" t="s">
        <v>85</v>
      </c>
      <c r="D74" s="3">
        <v>1486.1100000000001</v>
      </c>
      <c r="E74" s="3">
        <v>27.04</v>
      </c>
      <c r="F74" s="3">
        <f>D74+E74</f>
        <v>1513.15</v>
      </c>
      <c r="G74" s="69" t="s">
        <v>10</v>
      </c>
      <c r="H74" s="18" t="s">
        <v>10</v>
      </c>
      <c r="I74" s="12">
        <v>1500</v>
      </c>
      <c r="J74" s="62">
        <f>E74/D74</f>
        <v>1.8195153790769188E-2</v>
      </c>
      <c r="K74" s="251">
        <f>E86/D86</f>
        <v>7.9671574188449191E-4</v>
      </c>
      <c r="L74" s="251">
        <f>K74*365</f>
        <v>0.29080124578783956</v>
      </c>
      <c r="M74" s="84" t="s">
        <v>95</v>
      </c>
    </row>
    <row r="75" spans="1:13" ht="14.25" customHeight="1">
      <c r="A75" s="249"/>
      <c r="B75" s="4" t="s">
        <v>43</v>
      </c>
      <c r="C75" s="36" t="s">
        <v>4</v>
      </c>
      <c r="D75" s="3">
        <v>11168.07</v>
      </c>
      <c r="E75" s="3">
        <v>0.56000000000000005</v>
      </c>
      <c r="F75" s="3">
        <f>D75+E75</f>
        <v>11168.63</v>
      </c>
      <c r="G75" s="69" t="s">
        <v>10</v>
      </c>
      <c r="H75" s="18" t="s">
        <v>10</v>
      </c>
      <c r="I75" s="12">
        <v>11160</v>
      </c>
      <c r="J75" s="62">
        <f t="shared" ref="J75:J85" si="14">E75/D75</f>
        <v>5.0142952184218051E-5</v>
      </c>
      <c r="K75" s="252"/>
      <c r="L75" s="252"/>
      <c r="M75" s="84"/>
    </row>
    <row r="76" spans="1:13" ht="15.75">
      <c r="A76" s="249"/>
      <c r="B76" s="34" t="s">
        <v>43</v>
      </c>
      <c r="C76" s="45" t="s">
        <v>84</v>
      </c>
      <c r="D76" s="3">
        <v>2136.2300000000005</v>
      </c>
      <c r="E76" s="3">
        <v>0.26</v>
      </c>
      <c r="F76" s="3">
        <f>D76+E76</f>
        <v>2136.4900000000007</v>
      </c>
      <c r="G76" s="69" t="s">
        <v>10</v>
      </c>
      <c r="H76" s="18" t="s">
        <v>10</v>
      </c>
      <c r="I76" s="12">
        <v>2130</v>
      </c>
      <c r="J76" s="62">
        <f t="shared" si="14"/>
        <v>1.2170974099230886E-4</v>
      </c>
      <c r="K76" s="252"/>
      <c r="L76" s="252"/>
      <c r="M76" s="84" t="s">
        <v>95</v>
      </c>
    </row>
    <row r="77" spans="1:13" ht="14.25" customHeight="1">
      <c r="A77" s="249"/>
      <c r="B77" s="4" t="s">
        <v>43</v>
      </c>
      <c r="C77" s="36" t="s">
        <v>5</v>
      </c>
      <c r="D77" s="3">
        <v>1003.8299999999999</v>
      </c>
      <c r="E77" s="3">
        <v>0.14000000000000001</v>
      </c>
      <c r="F77" s="3">
        <f>D77+E77</f>
        <v>1003.9699999999999</v>
      </c>
      <c r="G77" s="70" t="s">
        <v>21</v>
      </c>
      <c r="H77" s="15">
        <v>1004.34</v>
      </c>
      <c r="I77" s="12">
        <v>1000</v>
      </c>
      <c r="J77" s="62">
        <f t="shared" si="14"/>
        <v>1.3946584581054565E-4</v>
      </c>
      <c r="K77" s="252"/>
      <c r="L77" s="252"/>
      <c r="M77" s="84"/>
    </row>
    <row r="78" spans="1:13" ht="14.25" customHeight="1">
      <c r="A78" s="249"/>
      <c r="B78" s="9" t="s">
        <v>43</v>
      </c>
      <c r="C78" s="44" t="s">
        <v>3</v>
      </c>
      <c r="D78" s="22">
        <v>10574.46</v>
      </c>
      <c r="E78" s="22">
        <v>0.74</v>
      </c>
      <c r="F78" s="22">
        <f t="shared" ref="F78:F85" si="15">D78+E78</f>
        <v>10575.199999999999</v>
      </c>
      <c r="G78" s="71" t="s">
        <v>10</v>
      </c>
      <c r="H78" s="23" t="s">
        <v>10</v>
      </c>
      <c r="I78" s="12">
        <v>10566</v>
      </c>
      <c r="J78" s="62">
        <f t="shared" si="14"/>
        <v>6.9979932781437542E-5</v>
      </c>
      <c r="K78" s="252"/>
      <c r="L78" s="252"/>
      <c r="M78" s="84"/>
    </row>
    <row r="79" spans="1:13" ht="25.5">
      <c r="A79" s="249"/>
      <c r="B79" s="254" t="s">
        <v>68</v>
      </c>
      <c r="C79" s="48" t="s">
        <v>8</v>
      </c>
      <c r="D79" s="5">
        <v>1001.0500000000002</v>
      </c>
      <c r="E79" s="5">
        <v>0.21</v>
      </c>
      <c r="F79" s="5">
        <f t="shared" si="15"/>
        <v>1001.2600000000002</v>
      </c>
      <c r="G79" s="72" t="s">
        <v>15</v>
      </c>
      <c r="H79" s="16">
        <v>1003.79</v>
      </c>
      <c r="I79" s="12">
        <v>1000</v>
      </c>
      <c r="J79" s="62">
        <f t="shared" si="14"/>
        <v>2.097797312821537E-4</v>
      </c>
      <c r="K79" s="252"/>
      <c r="L79" s="252"/>
      <c r="M79" s="84"/>
    </row>
    <row r="80" spans="1:13" ht="22.5">
      <c r="A80" s="249"/>
      <c r="B80" s="255"/>
      <c r="C80" s="41" t="s">
        <v>83</v>
      </c>
      <c r="D80" s="5">
        <v>0</v>
      </c>
      <c r="E80" s="5">
        <v>0</v>
      </c>
      <c r="F80" s="5">
        <f t="shared" si="15"/>
        <v>0</v>
      </c>
      <c r="G80" s="72" t="s">
        <v>76</v>
      </c>
      <c r="H80" s="16">
        <v>1002.74</v>
      </c>
      <c r="I80" s="12">
        <v>0</v>
      </c>
      <c r="J80" s="62">
        <v>0</v>
      </c>
      <c r="K80" s="252"/>
      <c r="L80" s="252"/>
      <c r="M80" s="84" t="s">
        <v>98</v>
      </c>
    </row>
    <row r="81" spans="1:13">
      <c r="A81" s="249"/>
      <c r="B81" s="255"/>
      <c r="C81" s="41" t="s">
        <v>86</v>
      </c>
      <c r="D81" s="5">
        <v>1000</v>
      </c>
      <c r="E81" s="5">
        <v>0.2072</v>
      </c>
      <c r="F81" s="5">
        <f t="shared" ref="F81" si="16">D81+E81</f>
        <v>1000.2071999999999</v>
      </c>
      <c r="G81" s="72" t="s">
        <v>87</v>
      </c>
      <c r="H81" s="16">
        <v>1003.73</v>
      </c>
      <c r="I81" s="12">
        <v>1000</v>
      </c>
      <c r="J81" s="62">
        <f t="shared" ref="J81" si="17">E81/D81</f>
        <v>2.0719999999999999E-4</v>
      </c>
      <c r="K81" s="252"/>
      <c r="L81" s="252"/>
      <c r="M81" s="84" t="s">
        <v>88</v>
      </c>
    </row>
    <row r="82" spans="1:13" ht="14.25" customHeight="1">
      <c r="A82" s="249"/>
      <c r="B82" s="256"/>
      <c r="C82" s="42" t="s">
        <v>13</v>
      </c>
      <c r="D82" s="6">
        <v>1000.7388999999998</v>
      </c>
      <c r="E82" s="6">
        <v>0.1694</v>
      </c>
      <c r="F82" s="6">
        <f t="shared" si="15"/>
        <v>1000.9082999999998</v>
      </c>
      <c r="G82" s="73" t="s">
        <v>9</v>
      </c>
      <c r="H82" s="19" t="s">
        <v>10</v>
      </c>
      <c r="I82" s="12">
        <v>1000</v>
      </c>
      <c r="J82" s="62">
        <f t="shared" si="14"/>
        <v>1.6927492275957298E-4</v>
      </c>
      <c r="K82" s="252"/>
      <c r="L82" s="252"/>
      <c r="M82" s="84"/>
    </row>
    <row r="83" spans="1:13" ht="28.5">
      <c r="A83" s="249"/>
      <c r="B83" s="246" t="s">
        <v>68</v>
      </c>
      <c r="C83" s="43" t="s">
        <v>89</v>
      </c>
      <c r="D83" s="14">
        <v>1901.8051999999998</v>
      </c>
      <c r="E83" s="28">
        <v>0.45129999999999998</v>
      </c>
      <c r="F83" s="28">
        <f t="shared" si="15"/>
        <v>1902.2564999999997</v>
      </c>
      <c r="G83" s="74" t="s">
        <v>38</v>
      </c>
      <c r="H83" s="28">
        <v>1913.54</v>
      </c>
      <c r="I83" s="12">
        <v>1900</v>
      </c>
      <c r="J83" s="62">
        <f t="shared" si="14"/>
        <v>2.3730085499818805E-4</v>
      </c>
      <c r="K83" s="252"/>
      <c r="L83" s="252"/>
      <c r="M83" s="84" t="s">
        <v>90</v>
      </c>
    </row>
    <row r="84" spans="1:13" ht="28.5">
      <c r="A84" s="249"/>
      <c r="B84" s="247"/>
      <c r="C84" s="43" t="s">
        <v>91</v>
      </c>
      <c r="D84" s="14">
        <v>1100.6253999999999</v>
      </c>
      <c r="E84" s="28">
        <v>0.31269999999999998</v>
      </c>
      <c r="F84" s="28">
        <f t="shared" si="15"/>
        <v>1100.9380999999998</v>
      </c>
      <c r="G84" s="74" t="s">
        <v>71</v>
      </c>
      <c r="H84" s="28">
        <v>1128.46</v>
      </c>
      <c r="I84" s="12">
        <v>1100</v>
      </c>
      <c r="J84" s="62">
        <f t="shared" si="14"/>
        <v>2.8411119714300616E-4</v>
      </c>
      <c r="K84" s="252"/>
      <c r="L84" s="252"/>
      <c r="M84" s="84" t="s">
        <v>90</v>
      </c>
    </row>
    <row r="85" spans="1:13" ht="29.25" thickBot="1">
      <c r="A85" s="250"/>
      <c r="B85" s="55" t="s">
        <v>69</v>
      </c>
      <c r="C85" s="56" t="s">
        <v>65</v>
      </c>
      <c r="D85" s="57">
        <v>7505.0424000000003</v>
      </c>
      <c r="E85" s="58">
        <v>1.6808000000000001</v>
      </c>
      <c r="F85" s="58">
        <f t="shared" si="15"/>
        <v>7506.7232000000004</v>
      </c>
      <c r="G85" s="75" t="s">
        <v>66</v>
      </c>
      <c r="H85" s="58">
        <v>7601.92</v>
      </c>
      <c r="I85" s="12">
        <v>7500</v>
      </c>
      <c r="J85" s="62">
        <f t="shared" si="14"/>
        <v>2.2395609650386518E-4</v>
      </c>
      <c r="K85" s="253"/>
      <c r="L85" s="253"/>
      <c r="M85" s="84"/>
    </row>
    <row r="86" spans="1:13" ht="18.75" thickBot="1">
      <c r="A86" s="29" t="s">
        <v>81</v>
      </c>
      <c r="B86" s="80">
        <v>2.74</v>
      </c>
      <c r="C86" s="37" t="s">
        <v>75</v>
      </c>
      <c r="D86" s="11">
        <f>SUM(D74:D85)</f>
        <v>39877.961899999995</v>
      </c>
      <c r="E86" s="61">
        <f>SUM(E74:E85)</f>
        <v>31.7714</v>
      </c>
      <c r="F86" s="11">
        <f>SUM(F74:F85)</f>
        <v>39909.733299999993</v>
      </c>
      <c r="G86" s="53" t="s">
        <v>57</v>
      </c>
      <c r="H86" s="66">
        <f>K74*10000</f>
        <v>7.967157418844919</v>
      </c>
      <c r="I86" s="63">
        <f>SUM(I74:I85)</f>
        <v>39856</v>
      </c>
      <c r="J86" s="68"/>
      <c r="K86" s="7" t="s">
        <v>56</v>
      </c>
      <c r="L86" s="66">
        <f>L74*10000</f>
        <v>2908.0124578783957</v>
      </c>
      <c r="M86" s="85" t="s">
        <v>97</v>
      </c>
    </row>
    <row r="87" spans="1:13" ht="15" thickTop="1"/>
    <row r="88" spans="1:13" ht="16.5" thickBot="1">
      <c r="A88" s="10" t="s">
        <v>0</v>
      </c>
      <c r="B88" s="20" t="s">
        <v>42</v>
      </c>
      <c r="C88" s="35" t="s">
        <v>1</v>
      </c>
      <c r="D88" s="10" t="s">
        <v>17</v>
      </c>
      <c r="E88" s="10" t="s">
        <v>11</v>
      </c>
      <c r="F88" s="10" t="s">
        <v>18</v>
      </c>
      <c r="G88" s="10" t="s">
        <v>14</v>
      </c>
      <c r="H88" s="10" t="s">
        <v>19</v>
      </c>
      <c r="I88" s="10" t="s">
        <v>2</v>
      </c>
      <c r="J88" s="20" t="s">
        <v>48</v>
      </c>
      <c r="K88" s="10" t="s">
        <v>49</v>
      </c>
      <c r="L88" s="20" t="s">
        <v>30</v>
      </c>
      <c r="M88" s="20" t="s">
        <v>82</v>
      </c>
    </row>
    <row r="89" spans="1:13">
      <c r="A89" s="248" t="s">
        <v>103</v>
      </c>
      <c r="B89" s="17" t="s">
        <v>60</v>
      </c>
      <c r="C89" s="67" t="s">
        <v>20</v>
      </c>
      <c r="D89" s="3">
        <v>1513.15</v>
      </c>
      <c r="E89" s="3">
        <v>-16.54</v>
      </c>
      <c r="F89" s="3">
        <f>D89+E89</f>
        <v>1496.6100000000001</v>
      </c>
      <c r="G89" s="69" t="s">
        <v>10</v>
      </c>
      <c r="H89" s="18" t="s">
        <v>10</v>
      </c>
      <c r="I89" s="12">
        <v>1500</v>
      </c>
      <c r="J89" s="62">
        <f>E89/D89</f>
        <v>-1.0930839639163333E-2</v>
      </c>
      <c r="K89" s="251">
        <f>E100/D100</f>
        <v>-2.7064575748492913E-4</v>
      </c>
      <c r="L89" s="251">
        <f>K89*365</f>
        <v>-9.8785701481999139E-2</v>
      </c>
      <c r="M89" s="84" t="s">
        <v>95</v>
      </c>
    </row>
    <row r="90" spans="1:13" ht="14.25" customHeight="1">
      <c r="A90" s="249"/>
      <c r="B90" s="4" t="s">
        <v>43</v>
      </c>
      <c r="C90" s="36" t="s">
        <v>4</v>
      </c>
      <c r="D90" s="3">
        <v>11168.63</v>
      </c>
      <c r="E90" s="3">
        <v>1.07</v>
      </c>
      <c r="F90" s="3">
        <f>D90+E90</f>
        <v>11169.699999999999</v>
      </c>
      <c r="G90" s="69" t="s">
        <v>10</v>
      </c>
      <c r="H90" s="18" t="s">
        <v>10</v>
      </c>
      <c r="I90" s="12">
        <v>11160</v>
      </c>
      <c r="J90" s="62">
        <f t="shared" ref="J90:J94" si="18">E90/D90</f>
        <v>9.5804051168316986E-5</v>
      </c>
      <c r="K90" s="252"/>
      <c r="L90" s="252"/>
      <c r="M90" s="84"/>
    </row>
    <row r="91" spans="1:13" ht="15.75">
      <c r="A91" s="249"/>
      <c r="B91" s="34" t="s">
        <v>43</v>
      </c>
      <c r="C91" s="45" t="s">
        <v>25</v>
      </c>
      <c r="D91" s="3">
        <v>2136.4900000000007</v>
      </c>
      <c r="E91" s="3">
        <v>0.26</v>
      </c>
      <c r="F91" s="3">
        <f>D91+E91</f>
        <v>2136.7500000000009</v>
      </c>
      <c r="G91" s="69" t="s">
        <v>10</v>
      </c>
      <c r="H91" s="18" t="s">
        <v>10</v>
      </c>
      <c r="I91" s="12">
        <v>2130</v>
      </c>
      <c r="J91" s="62">
        <f t="shared" si="18"/>
        <v>1.216949295339552E-4</v>
      </c>
      <c r="K91" s="252"/>
      <c r="L91" s="252"/>
      <c r="M91" s="84" t="s">
        <v>95</v>
      </c>
    </row>
    <row r="92" spans="1:13" ht="14.25" customHeight="1">
      <c r="A92" s="249"/>
      <c r="B92" s="4" t="s">
        <v>43</v>
      </c>
      <c r="C92" s="36" t="s">
        <v>5</v>
      </c>
      <c r="D92" s="3">
        <v>1003.9699999999999</v>
      </c>
      <c r="E92" s="3">
        <v>0.14000000000000001</v>
      </c>
      <c r="F92" s="3">
        <f>D92+E92</f>
        <v>1004.1099999999999</v>
      </c>
      <c r="G92" s="70" t="s">
        <v>21</v>
      </c>
      <c r="H92" s="15">
        <v>1004.34</v>
      </c>
      <c r="I92" s="12">
        <v>1000</v>
      </c>
      <c r="J92" s="62">
        <f t="shared" si="18"/>
        <v>1.3944639780073112E-4</v>
      </c>
      <c r="K92" s="252"/>
      <c r="L92" s="252"/>
      <c r="M92" s="84" t="s">
        <v>111</v>
      </c>
    </row>
    <row r="93" spans="1:13" ht="14.25" customHeight="1">
      <c r="A93" s="249"/>
      <c r="B93" s="9" t="s">
        <v>43</v>
      </c>
      <c r="C93" s="44" t="s">
        <v>3</v>
      </c>
      <c r="D93" s="22">
        <v>10575.199999999999</v>
      </c>
      <c r="E93" s="22">
        <v>1.07</v>
      </c>
      <c r="F93" s="22">
        <f t="shared" ref="F93:F99" si="19">D93+E93</f>
        <v>10576.269999999999</v>
      </c>
      <c r="G93" s="71" t="s">
        <v>10</v>
      </c>
      <c r="H93" s="23" t="s">
        <v>10</v>
      </c>
      <c r="I93" s="12">
        <v>10566</v>
      </c>
      <c r="J93" s="62">
        <f t="shared" si="18"/>
        <v>1.0118011952492626E-4</v>
      </c>
      <c r="K93" s="252"/>
      <c r="L93" s="252"/>
      <c r="M93" s="84"/>
    </row>
    <row r="94" spans="1:13" ht="25.5">
      <c r="A94" s="249"/>
      <c r="B94" s="254" t="s">
        <v>68</v>
      </c>
      <c r="C94" s="48" t="s">
        <v>8</v>
      </c>
      <c r="D94" s="5">
        <v>1001.2600000000002</v>
      </c>
      <c r="E94" s="5">
        <v>0.21</v>
      </c>
      <c r="F94" s="5">
        <f t="shared" si="19"/>
        <v>1001.4700000000003</v>
      </c>
      <c r="G94" s="72" t="s">
        <v>15</v>
      </c>
      <c r="H94" s="16">
        <v>1003.79</v>
      </c>
      <c r="I94" s="12">
        <v>1000</v>
      </c>
      <c r="J94" s="62">
        <f t="shared" si="18"/>
        <v>2.0973573297644962E-4</v>
      </c>
      <c r="K94" s="252"/>
      <c r="L94" s="252"/>
      <c r="M94" s="84" t="s">
        <v>107</v>
      </c>
    </row>
    <row r="95" spans="1:13">
      <c r="A95" s="249"/>
      <c r="B95" s="255"/>
      <c r="C95" s="41" t="s">
        <v>86</v>
      </c>
      <c r="D95" s="5">
        <v>1000.2071999999999</v>
      </c>
      <c r="E95" s="5">
        <v>0.2072</v>
      </c>
      <c r="F95" s="5">
        <f t="shared" si="19"/>
        <v>1000.4143999999999</v>
      </c>
      <c r="G95" s="72" t="s">
        <v>87</v>
      </c>
      <c r="H95" s="16">
        <v>1003.73</v>
      </c>
      <c r="I95" s="12">
        <v>1000</v>
      </c>
      <c r="J95" s="62">
        <f t="shared" ref="J95:J99" si="20">E95/D95</f>
        <v>2.0715707705363449E-4</v>
      </c>
      <c r="K95" s="252"/>
      <c r="L95" s="252"/>
      <c r="M95" s="84" t="s">
        <v>106</v>
      </c>
    </row>
    <row r="96" spans="1:13" ht="14.25" customHeight="1">
      <c r="A96" s="249"/>
      <c r="B96" s="256"/>
      <c r="C96" s="42" t="s">
        <v>13</v>
      </c>
      <c r="D96" s="6">
        <v>1000.9082999999998</v>
      </c>
      <c r="E96" s="6">
        <v>0.33660000000000001</v>
      </c>
      <c r="F96" s="6">
        <f t="shared" si="19"/>
        <v>1001.2448999999998</v>
      </c>
      <c r="G96" s="73" t="s">
        <v>9</v>
      </c>
      <c r="H96" s="19" t="s">
        <v>10</v>
      </c>
      <c r="I96" s="12">
        <v>1000</v>
      </c>
      <c r="J96" s="62">
        <f t="shared" si="20"/>
        <v>3.3629454366598826E-4</v>
      </c>
      <c r="K96" s="252"/>
      <c r="L96" s="252"/>
      <c r="M96" s="84"/>
    </row>
    <row r="97" spans="1:13" ht="28.5">
      <c r="A97" s="249"/>
      <c r="B97" s="246" t="s">
        <v>68</v>
      </c>
      <c r="C97" s="43" t="s">
        <v>89</v>
      </c>
      <c r="D97" s="14">
        <v>1902.2564999999997</v>
      </c>
      <c r="E97" s="28">
        <v>0.45129999999999998</v>
      </c>
      <c r="F97" s="28">
        <f t="shared" si="19"/>
        <v>1902.7077999999997</v>
      </c>
      <c r="G97" s="74" t="s">
        <v>38</v>
      </c>
      <c r="H97" s="28">
        <v>1913.54</v>
      </c>
      <c r="I97" s="12">
        <v>1900</v>
      </c>
      <c r="J97" s="62">
        <f t="shared" si="20"/>
        <v>2.372445566620485E-4</v>
      </c>
      <c r="K97" s="252"/>
      <c r="L97" s="252"/>
      <c r="M97" s="84" t="s">
        <v>108</v>
      </c>
    </row>
    <row r="98" spans="1:13" ht="28.5">
      <c r="A98" s="249"/>
      <c r="B98" s="247"/>
      <c r="C98" s="43" t="s">
        <v>91</v>
      </c>
      <c r="D98" s="14">
        <v>1100.9380999999998</v>
      </c>
      <c r="E98" s="28">
        <v>0.31269999999999998</v>
      </c>
      <c r="F98" s="28">
        <f t="shared" si="19"/>
        <v>1101.2507999999998</v>
      </c>
      <c r="G98" s="74" t="s">
        <v>71</v>
      </c>
      <c r="H98" s="28">
        <v>1128.46</v>
      </c>
      <c r="I98" s="12">
        <v>1100</v>
      </c>
      <c r="J98" s="62">
        <f t="shared" si="20"/>
        <v>2.8403050089737111E-4</v>
      </c>
      <c r="K98" s="252"/>
      <c r="L98" s="252"/>
      <c r="M98" s="84" t="s">
        <v>109</v>
      </c>
    </row>
    <row r="99" spans="1:13" ht="29.25" thickBot="1">
      <c r="A99" s="250"/>
      <c r="B99" s="55" t="s">
        <v>69</v>
      </c>
      <c r="C99" s="56" t="s">
        <v>65</v>
      </c>
      <c r="D99" s="57">
        <v>7506.7232000000004</v>
      </c>
      <c r="E99" s="58">
        <v>1.6808000000000001</v>
      </c>
      <c r="F99" s="58">
        <f t="shared" si="19"/>
        <v>7508.4040000000005</v>
      </c>
      <c r="G99" s="75" t="s">
        <v>66</v>
      </c>
      <c r="H99" s="58">
        <v>7601.92</v>
      </c>
      <c r="I99" s="12">
        <v>7500</v>
      </c>
      <c r="J99" s="62">
        <f t="shared" si="20"/>
        <v>2.2390595140100544E-4</v>
      </c>
      <c r="K99" s="253"/>
      <c r="L99" s="253"/>
      <c r="M99" s="84" t="s">
        <v>110</v>
      </c>
    </row>
    <row r="100" spans="1:13" ht="18.75" thickBot="1">
      <c r="A100" s="29" t="s">
        <v>104</v>
      </c>
      <c r="B100" s="80">
        <v>2.74</v>
      </c>
      <c r="C100" s="37" t="s">
        <v>75</v>
      </c>
      <c r="D100" s="11">
        <f>SUM(D89:D99)</f>
        <v>39909.733299999993</v>
      </c>
      <c r="E100" s="61">
        <f>SUM(E89:E99)</f>
        <v>-10.801399999999997</v>
      </c>
      <c r="F100" s="11">
        <f>SUM(F89:F99)</f>
        <v>39898.931900000011</v>
      </c>
      <c r="G100" s="53" t="s">
        <v>57</v>
      </c>
      <c r="H100" s="66">
        <f>K89*10000</f>
        <v>-2.7064575748492912</v>
      </c>
      <c r="I100" s="63">
        <f>SUM(I89:I99)</f>
        <v>39856</v>
      </c>
      <c r="J100" s="68"/>
      <c r="K100" s="7" t="s">
        <v>56</v>
      </c>
      <c r="L100" s="66">
        <f>L89*10000</f>
        <v>-987.85701481999138</v>
      </c>
      <c r="M100" s="85" t="s">
        <v>105</v>
      </c>
    </row>
    <row r="101" spans="1:13" ht="15" thickTop="1"/>
    <row r="102" spans="1:13" ht="16.5" thickBot="1">
      <c r="A102" s="10" t="s">
        <v>0</v>
      </c>
      <c r="B102" s="20" t="s">
        <v>42</v>
      </c>
      <c r="C102" s="35" t="s">
        <v>1</v>
      </c>
      <c r="D102" s="10" t="s">
        <v>17</v>
      </c>
      <c r="E102" s="10" t="s">
        <v>11</v>
      </c>
      <c r="F102" s="10" t="s">
        <v>18</v>
      </c>
      <c r="G102" s="10" t="s">
        <v>14</v>
      </c>
      <c r="H102" s="10" t="s">
        <v>19</v>
      </c>
      <c r="I102" s="10" t="s">
        <v>2</v>
      </c>
      <c r="J102" s="20" t="s">
        <v>48</v>
      </c>
      <c r="K102" s="10" t="s">
        <v>49</v>
      </c>
      <c r="L102" s="20" t="s">
        <v>30</v>
      </c>
      <c r="M102" s="20" t="s">
        <v>82</v>
      </c>
    </row>
    <row r="103" spans="1:13">
      <c r="A103" s="248" t="s">
        <v>113</v>
      </c>
      <c r="B103" s="17" t="s">
        <v>60</v>
      </c>
      <c r="C103" s="67" t="s">
        <v>20</v>
      </c>
      <c r="D103" s="3">
        <v>1496.6100000000001</v>
      </c>
      <c r="E103" s="3">
        <v>2.54</v>
      </c>
      <c r="F103" s="3">
        <f>D103+E103</f>
        <v>1499.15</v>
      </c>
      <c r="G103" s="69" t="s">
        <v>10</v>
      </c>
      <c r="H103" s="18" t="s">
        <v>10</v>
      </c>
      <c r="I103" s="12">
        <v>1500</v>
      </c>
      <c r="J103" s="62">
        <f>E103/D103</f>
        <v>1.6971689351267195E-3</v>
      </c>
      <c r="K103" s="251">
        <f>E114/D114</f>
        <v>2.110923665137029E-4</v>
      </c>
      <c r="L103" s="251">
        <f>K103*365</f>
        <v>7.7048713777501554E-2</v>
      </c>
      <c r="M103" s="84" t="s">
        <v>95</v>
      </c>
    </row>
    <row r="104" spans="1:13" ht="14.25" customHeight="1">
      <c r="A104" s="249"/>
      <c r="B104" s="4" t="s">
        <v>43</v>
      </c>
      <c r="C104" s="36" t="s">
        <v>4</v>
      </c>
      <c r="D104" s="3">
        <v>11169.699999999999</v>
      </c>
      <c r="E104" s="3">
        <v>1.26</v>
      </c>
      <c r="F104" s="3">
        <f>D104+E104</f>
        <v>11170.96</v>
      </c>
      <c r="G104" s="69" t="s">
        <v>10</v>
      </c>
      <c r="H104" s="18" t="s">
        <v>10</v>
      </c>
      <c r="I104" s="12">
        <v>11160</v>
      </c>
      <c r="J104" s="62">
        <f t="shared" ref="J104:J113" si="21">E104/D104</f>
        <v>1.1280517829485126E-4</v>
      </c>
      <c r="K104" s="252"/>
      <c r="L104" s="252"/>
      <c r="M104" s="84"/>
    </row>
    <row r="105" spans="1:13" ht="15.75">
      <c r="A105" s="249"/>
      <c r="B105" s="34" t="s">
        <v>43</v>
      </c>
      <c r="C105" s="45" t="s">
        <v>25</v>
      </c>
      <c r="D105" s="3">
        <v>2136.7500000000009</v>
      </c>
      <c r="E105" s="3">
        <v>0.26</v>
      </c>
      <c r="F105" s="3">
        <f>D105+E105</f>
        <v>2137.0100000000011</v>
      </c>
      <c r="G105" s="69" t="s">
        <v>10</v>
      </c>
      <c r="H105" s="18" t="s">
        <v>10</v>
      </c>
      <c r="I105" s="12">
        <v>2130</v>
      </c>
      <c r="J105" s="62">
        <f t="shared" si="21"/>
        <v>1.2168012168012163E-4</v>
      </c>
      <c r="K105" s="252"/>
      <c r="L105" s="252"/>
      <c r="M105" s="84" t="s">
        <v>95</v>
      </c>
    </row>
    <row r="106" spans="1:13" ht="14.25" customHeight="1">
      <c r="A106" s="249"/>
      <c r="B106" s="4" t="s">
        <v>43</v>
      </c>
      <c r="C106" s="36" t="s">
        <v>5</v>
      </c>
      <c r="D106" s="3">
        <v>0</v>
      </c>
      <c r="E106" s="3">
        <v>0</v>
      </c>
      <c r="F106" s="3">
        <f>D106+E106</f>
        <v>0</v>
      </c>
      <c r="G106" s="70" t="s">
        <v>21</v>
      </c>
      <c r="H106" s="15">
        <v>1004.34</v>
      </c>
      <c r="I106" s="12">
        <v>0</v>
      </c>
      <c r="J106" s="62">
        <v>0</v>
      </c>
      <c r="K106" s="252"/>
      <c r="L106" s="252"/>
      <c r="M106" s="84" t="s">
        <v>115</v>
      </c>
    </row>
    <row r="107" spans="1:13" ht="14.25" customHeight="1">
      <c r="A107" s="249"/>
      <c r="B107" s="9" t="s">
        <v>43</v>
      </c>
      <c r="C107" s="44" t="s">
        <v>3</v>
      </c>
      <c r="D107" s="22">
        <v>10576.269999999999</v>
      </c>
      <c r="E107" s="22">
        <v>1.1200000000000001</v>
      </c>
      <c r="F107" s="22">
        <f t="shared" ref="F107:F113" si="22">D107+E107</f>
        <v>10577.39</v>
      </c>
      <c r="G107" s="71" t="s">
        <v>10</v>
      </c>
      <c r="H107" s="23" t="s">
        <v>10</v>
      </c>
      <c r="I107" s="12">
        <v>10566</v>
      </c>
      <c r="J107" s="62">
        <f t="shared" si="21"/>
        <v>1.0589744777695731E-4</v>
      </c>
      <c r="K107" s="252"/>
      <c r="L107" s="252"/>
      <c r="M107" s="84"/>
    </row>
    <row r="108" spans="1:13" ht="25.5">
      <c r="A108" s="249"/>
      <c r="B108" s="254" t="s">
        <v>68</v>
      </c>
      <c r="C108" s="48" t="s">
        <v>8</v>
      </c>
      <c r="D108" s="5">
        <v>1001.4700000000003</v>
      </c>
      <c r="E108" s="5">
        <v>0.21</v>
      </c>
      <c r="F108" s="5">
        <f t="shared" si="22"/>
        <v>1001.6800000000003</v>
      </c>
      <c r="G108" s="72" t="s">
        <v>15</v>
      </c>
      <c r="H108" s="16">
        <v>1003.79</v>
      </c>
      <c r="I108" s="12">
        <v>1000</v>
      </c>
      <c r="J108" s="62">
        <f t="shared" si="21"/>
        <v>2.0969175312290927E-4</v>
      </c>
      <c r="K108" s="252"/>
      <c r="L108" s="252"/>
      <c r="M108" s="84" t="s">
        <v>107</v>
      </c>
    </row>
    <row r="109" spans="1:13">
      <c r="A109" s="249"/>
      <c r="B109" s="255"/>
      <c r="C109" s="41" t="s">
        <v>86</v>
      </c>
      <c r="D109" s="5">
        <v>1000.4143999999999</v>
      </c>
      <c r="E109" s="5">
        <v>0.2072</v>
      </c>
      <c r="F109" s="5">
        <f t="shared" si="22"/>
        <v>1000.6215999999998</v>
      </c>
      <c r="G109" s="72" t="s">
        <v>87</v>
      </c>
      <c r="H109" s="16">
        <v>1003.73</v>
      </c>
      <c r="I109" s="12">
        <v>1000</v>
      </c>
      <c r="J109" s="62">
        <f t="shared" si="21"/>
        <v>2.0711417188716997E-4</v>
      </c>
      <c r="K109" s="252"/>
      <c r="L109" s="252"/>
      <c r="M109" s="84" t="s">
        <v>106</v>
      </c>
    </row>
    <row r="110" spans="1:13" ht="14.25" customHeight="1">
      <c r="A110" s="249"/>
      <c r="B110" s="256"/>
      <c r="C110" s="42" t="s">
        <v>13</v>
      </c>
      <c r="D110" s="6">
        <v>1001.2448999999998</v>
      </c>
      <c r="E110" s="6">
        <v>0.16839999999999999</v>
      </c>
      <c r="F110" s="6">
        <f t="shared" si="22"/>
        <v>1001.4132999999998</v>
      </c>
      <c r="G110" s="73" t="s">
        <v>9</v>
      </c>
      <c r="H110" s="19" t="s">
        <v>10</v>
      </c>
      <c r="I110" s="12">
        <v>1000</v>
      </c>
      <c r="J110" s="62">
        <f t="shared" si="21"/>
        <v>1.6819061949778724E-4</v>
      </c>
      <c r="K110" s="252"/>
      <c r="L110" s="252"/>
      <c r="M110" s="84"/>
    </row>
    <row r="111" spans="1:13" ht="28.5">
      <c r="A111" s="249"/>
      <c r="B111" s="246" t="s">
        <v>68</v>
      </c>
      <c r="C111" s="43" t="s">
        <v>89</v>
      </c>
      <c r="D111" s="14">
        <v>1902.7077999999997</v>
      </c>
      <c r="E111" s="28">
        <v>0.45129999999999998</v>
      </c>
      <c r="F111" s="28">
        <f t="shared" si="22"/>
        <v>1903.1590999999996</v>
      </c>
      <c r="G111" s="74" t="s">
        <v>38</v>
      </c>
      <c r="H111" s="28">
        <v>1913.54</v>
      </c>
      <c r="I111" s="12">
        <v>1900</v>
      </c>
      <c r="J111" s="62">
        <f t="shared" si="21"/>
        <v>2.3718828503252053E-4</v>
      </c>
      <c r="K111" s="252"/>
      <c r="L111" s="252"/>
      <c r="M111" s="84" t="s">
        <v>108</v>
      </c>
    </row>
    <row r="112" spans="1:13" ht="28.5">
      <c r="A112" s="249"/>
      <c r="B112" s="247"/>
      <c r="C112" s="43" t="s">
        <v>91</v>
      </c>
      <c r="D112" s="14">
        <v>1101.2507999999998</v>
      </c>
      <c r="E112" s="28">
        <v>0.31269999999999998</v>
      </c>
      <c r="F112" s="28">
        <f t="shared" si="22"/>
        <v>1101.5634999999997</v>
      </c>
      <c r="G112" s="74" t="s">
        <v>71</v>
      </c>
      <c r="H112" s="28">
        <v>1128.46</v>
      </c>
      <c r="I112" s="12">
        <v>1100</v>
      </c>
      <c r="J112" s="62">
        <f t="shared" si="21"/>
        <v>2.839498504791098E-4</v>
      </c>
      <c r="K112" s="252"/>
      <c r="L112" s="252"/>
      <c r="M112" s="84" t="s">
        <v>109</v>
      </c>
    </row>
    <row r="113" spans="1:13" ht="29.25" thickBot="1">
      <c r="A113" s="250"/>
      <c r="B113" s="55" t="s">
        <v>69</v>
      </c>
      <c r="C113" s="56" t="s">
        <v>65</v>
      </c>
      <c r="D113" s="57">
        <v>7508.4040000000005</v>
      </c>
      <c r="E113" s="58">
        <v>1.6808000000000001</v>
      </c>
      <c r="F113" s="58">
        <f t="shared" si="22"/>
        <v>7510.0848000000005</v>
      </c>
      <c r="G113" s="75" t="s">
        <v>66</v>
      </c>
      <c r="H113" s="58">
        <v>7601.92</v>
      </c>
      <c r="I113" s="12">
        <v>7500</v>
      </c>
      <c r="J113" s="62">
        <f t="shared" si="21"/>
        <v>2.2385582874869279E-4</v>
      </c>
      <c r="K113" s="253"/>
      <c r="L113" s="253"/>
      <c r="M113" s="84" t="s">
        <v>110</v>
      </c>
    </row>
    <row r="114" spans="1:13" ht="18.75" thickBot="1">
      <c r="A114" s="29" t="s">
        <v>114</v>
      </c>
      <c r="B114" s="80">
        <v>7.01</v>
      </c>
      <c r="C114" s="37" t="s">
        <v>75</v>
      </c>
      <c r="D114" s="11">
        <f>SUM(D103:D113)</f>
        <v>38894.82190000001</v>
      </c>
      <c r="E114" s="61">
        <f>SUM(E103:E113)</f>
        <v>8.2103999999999999</v>
      </c>
      <c r="F114" s="11">
        <f>SUM(F103:F113)</f>
        <v>38903.032299999999</v>
      </c>
      <c r="G114" s="53" t="s">
        <v>57</v>
      </c>
      <c r="H114" s="66">
        <f>K103*10000</f>
        <v>2.1109236651370291</v>
      </c>
      <c r="I114" s="63">
        <f>SUM(I103:I113)</f>
        <v>38856</v>
      </c>
      <c r="J114" s="68"/>
      <c r="K114" s="7" t="s">
        <v>56</v>
      </c>
      <c r="L114" s="66">
        <f>L103*10000</f>
        <v>770.48713777501553</v>
      </c>
      <c r="M114" s="87" t="s">
        <v>116</v>
      </c>
    </row>
    <row r="115" spans="1:13" ht="15" thickTop="1"/>
    <row r="116" spans="1:13" ht="16.5" thickBot="1">
      <c r="A116" s="10" t="s">
        <v>0</v>
      </c>
      <c r="B116" s="20" t="s">
        <v>42</v>
      </c>
      <c r="C116" s="35" t="s">
        <v>1</v>
      </c>
      <c r="D116" s="10" t="s">
        <v>17</v>
      </c>
      <c r="E116" s="10" t="s">
        <v>11</v>
      </c>
      <c r="F116" s="10" t="s">
        <v>18</v>
      </c>
      <c r="G116" s="10" t="s">
        <v>14</v>
      </c>
      <c r="H116" s="10" t="s">
        <v>19</v>
      </c>
      <c r="I116" s="10" t="s">
        <v>2</v>
      </c>
      <c r="J116" s="20" t="s">
        <v>48</v>
      </c>
      <c r="K116" s="10" t="s">
        <v>49</v>
      </c>
      <c r="L116" s="20" t="s">
        <v>30</v>
      </c>
      <c r="M116" s="20" t="s">
        <v>82</v>
      </c>
    </row>
    <row r="117" spans="1:13">
      <c r="A117" s="248" t="s">
        <v>117</v>
      </c>
      <c r="B117" s="17" t="s">
        <v>60</v>
      </c>
      <c r="C117" s="67" t="s">
        <v>20</v>
      </c>
      <c r="D117" s="3">
        <v>1499.15</v>
      </c>
      <c r="E117" s="3">
        <v>0</v>
      </c>
      <c r="F117" s="3">
        <f>D117+E117</f>
        <v>1499.15</v>
      </c>
      <c r="G117" s="69" t="s">
        <v>10</v>
      </c>
      <c r="H117" s="18" t="s">
        <v>10</v>
      </c>
      <c r="I117" s="12">
        <v>1500</v>
      </c>
      <c r="J117" s="62">
        <f>E117/D117</f>
        <v>0</v>
      </c>
      <c r="K117" s="251">
        <f>E127/D127</f>
        <v>1.3906113945775893E-4</v>
      </c>
      <c r="L117" s="251">
        <f>K117*365</f>
        <v>5.0757315902082011E-2</v>
      </c>
      <c r="M117" s="84" t="s">
        <v>95</v>
      </c>
    </row>
    <row r="118" spans="1:13" ht="14.25" customHeight="1">
      <c r="A118" s="249"/>
      <c r="B118" s="4" t="s">
        <v>43</v>
      </c>
      <c r="C118" s="36" t="s">
        <v>4</v>
      </c>
      <c r="D118" s="3">
        <v>11170.96</v>
      </c>
      <c r="E118" s="3">
        <v>1.26</v>
      </c>
      <c r="F118" s="3">
        <f>D118+E118</f>
        <v>11172.22</v>
      </c>
      <c r="G118" s="69" t="s">
        <v>10</v>
      </c>
      <c r="H118" s="18" t="s">
        <v>10</v>
      </c>
      <c r="I118" s="12">
        <v>11160</v>
      </c>
      <c r="J118" s="62">
        <f t="shared" ref="J118:J119" si="23">E118/D118</f>
        <v>1.1279245472188604E-4</v>
      </c>
      <c r="K118" s="252"/>
      <c r="L118" s="252"/>
      <c r="M118" s="84"/>
    </row>
    <row r="119" spans="1:13" ht="15.75">
      <c r="A119" s="249"/>
      <c r="B119" s="34" t="s">
        <v>43</v>
      </c>
      <c r="C119" s="45" t="s">
        <v>25</v>
      </c>
      <c r="D119" s="3">
        <v>2137.0100000000011</v>
      </c>
      <c r="E119" s="3">
        <v>0</v>
      </c>
      <c r="F119" s="3">
        <f>D119+E119</f>
        <v>2137.0100000000011</v>
      </c>
      <c r="G119" s="69" t="s">
        <v>10</v>
      </c>
      <c r="H119" s="18" t="s">
        <v>10</v>
      </c>
      <c r="I119" s="12">
        <v>2130</v>
      </c>
      <c r="J119" s="62">
        <f t="shared" si="23"/>
        <v>0</v>
      </c>
      <c r="K119" s="252"/>
      <c r="L119" s="252"/>
      <c r="M119" s="84" t="s">
        <v>95</v>
      </c>
    </row>
    <row r="120" spans="1:13" ht="14.25" customHeight="1">
      <c r="A120" s="249"/>
      <c r="B120" s="9" t="s">
        <v>43</v>
      </c>
      <c r="C120" s="44" t="s">
        <v>3</v>
      </c>
      <c r="D120" s="22">
        <v>10577.39</v>
      </c>
      <c r="E120" s="22">
        <v>1.1200000000000001</v>
      </c>
      <c r="F120" s="22">
        <f t="shared" ref="F120:F126" si="24">D120+E120</f>
        <v>10578.51</v>
      </c>
      <c r="G120" s="71" t="s">
        <v>10</v>
      </c>
      <c r="H120" s="23" t="s">
        <v>10</v>
      </c>
      <c r="I120" s="12">
        <v>10566</v>
      </c>
      <c r="J120" s="62">
        <f t="shared" ref="J120:J126" si="25">E120/D120</f>
        <v>1.0588623469494839E-4</v>
      </c>
      <c r="K120" s="252"/>
      <c r="L120" s="252"/>
      <c r="M120" s="84"/>
    </row>
    <row r="121" spans="1:13" ht="25.5">
      <c r="A121" s="249"/>
      <c r="B121" s="254" t="s">
        <v>68</v>
      </c>
      <c r="C121" s="48" t="s">
        <v>8</v>
      </c>
      <c r="D121" s="5">
        <v>1001.6800000000003</v>
      </c>
      <c r="E121" s="5">
        <v>0.21</v>
      </c>
      <c r="F121" s="5">
        <f t="shared" si="24"/>
        <v>1001.8900000000003</v>
      </c>
      <c r="G121" s="72" t="s">
        <v>15</v>
      </c>
      <c r="H121" s="16">
        <v>1003.79</v>
      </c>
      <c r="I121" s="12">
        <v>1000</v>
      </c>
      <c r="J121" s="62">
        <f t="shared" si="25"/>
        <v>2.0964779170992725E-4</v>
      </c>
      <c r="K121" s="252"/>
      <c r="L121" s="252"/>
      <c r="M121" s="84" t="s">
        <v>107</v>
      </c>
    </row>
    <row r="122" spans="1:13">
      <c r="A122" s="249"/>
      <c r="B122" s="255"/>
      <c r="C122" s="41" t="s">
        <v>86</v>
      </c>
      <c r="D122" s="5">
        <v>1000.6215999999998</v>
      </c>
      <c r="E122" s="5">
        <v>0.2072</v>
      </c>
      <c r="F122" s="5">
        <f t="shared" si="24"/>
        <v>1000.8287999999998</v>
      </c>
      <c r="G122" s="72" t="s">
        <v>87</v>
      </c>
      <c r="H122" s="16">
        <v>1003.73</v>
      </c>
      <c r="I122" s="12">
        <v>1000</v>
      </c>
      <c r="J122" s="62">
        <f t="shared" si="25"/>
        <v>2.0707128448956133E-4</v>
      </c>
      <c r="K122" s="252"/>
      <c r="L122" s="252"/>
      <c r="M122" s="84" t="s">
        <v>106</v>
      </c>
    </row>
    <row r="123" spans="1:13" ht="14.25" customHeight="1">
      <c r="A123" s="249"/>
      <c r="B123" s="256"/>
      <c r="C123" s="42" t="s">
        <v>13</v>
      </c>
      <c r="D123" s="6">
        <v>1001.4132999999998</v>
      </c>
      <c r="E123" s="6">
        <v>0.16789999999999999</v>
      </c>
      <c r="F123" s="6">
        <f t="shared" si="24"/>
        <v>1001.5811999999999</v>
      </c>
      <c r="G123" s="73" t="s">
        <v>9</v>
      </c>
      <c r="H123" s="19" t="s">
        <v>10</v>
      </c>
      <c r="I123" s="12">
        <v>1000</v>
      </c>
      <c r="J123" s="62">
        <f t="shared" si="25"/>
        <v>1.676630418229916E-4</v>
      </c>
      <c r="K123" s="252"/>
      <c r="L123" s="252"/>
      <c r="M123" s="84"/>
    </row>
    <row r="124" spans="1:13" ht="28.5">
      <c r="A124" s="249"/>
      <c r="B124" s="246" t="s">
        <v>68</v>
      </c>
      <c r="C124" s="43" t="s">
        <v>89</v>
      </c>
      <c r="D124" s="14">
        <v>1903.1590999999996</v>
      </c>
      <c r="E124" s="28">
        <v>0.45129999999999998</v>
      </c>
      <c r="F124" s="28">
        <f t="shared" si="24"/>
        <v>1903.6103999999996</v>
      </c>
      <c r="G124" s="74" t="s">
        <v>38</v>
      </c>
      <c r="H124" s="28">
        <v>1913.54</v>
      </c>
      <c r="I124" s="12">
        <v>1900</v>
      </c>
      <c r="J124" s="62">
        <f t="shared" si="25"/>
        <v>2.3713204009060518E-4</v>
      </c>
      <c r="K124" s="252"/>
      <c r="L124" s="252"/>
      <c r="M124" s="84" t="s">
        <v>108</v>
      </c>
    </row>
    <row r="125" spans="1:13" ht="28.5">
      <c r="A125" s="249"/>
      <c r="B125" s="247"/>
      <c r="C125" s="43" t="s">
        <v>91</v>
      </c>
      <c r="D125" s="14">
        <v>1101.5634999999997</v>
      </c>
      <c r="E125" s="28">
        <v>0.31269999999999998</v>
      </c>
      <c r="F125" s="28">
        <f t="shared" si="24"/>
        <v>1101.8761999999997</v>
      </c>
      <c r="G125" s="74" t="s">
        <v>71</v>
      </c>
      <c r="H125" s="28">
        <v>1128.46</v>
      </c>
      <c r="I125" s="12">
        <v>1100</v>
      </c>
      <c r="J125" s="62">
        <f t="shared" si="25"/>
        <v>2.8386924584919529E-4</v>
      </c>
      <c r="K125" s="252"/>
      <c r="L125" s="252"/>
      <c r="M125" s="84" t="s">
        <v>109</v>
      </c>
    </row>
    <row r="126" spans="1:13" ht="29.25" thickBot="1">
      <c r="A126" s="250"/>
      <c r="B126" s="55" t="s">
        <v>69</v>
      </c>
      <c r="C126" s="56" t="s">
        <v>65</v>
      </c>
      <c r="D126" s="57">
        <v>7510.0848000000005</v>
      </c>
      <c r="E126" s="58">
        <v>1.6808000000000001</v>
      </c>
      <c r="F126" s="58">
        <f t="shared" si="24"/>
        <v>7511.7656000000006</v>
      </c>
      <c r="G126" s="75" t="s">
        <v>66</v>
      </c>
      <c r="H126" s="58">
        <v>7601.92</v>
      </c>
      <c r="I126" s="12">
        <v>7500</v>
      </c>
      <c r="J126" s="62">
        <f t="shared" si="25"/>
        <v>2.2380572853185359E-4</v>
      </c>
      <c r="K126" s="253"/>
      <c r="L126" s="253"/>
      <c r="M126" s="84" t="s">
        <v>110</v>
      </c>
    </row>
    <row r="127" spans="1:13" ht="18.75" thickBot="1">
      <c r="A127" s="29" t="s">
        <v>118</v>
      </c>
      <c r="B127" s="80">
        <v>7.01</v>
      </c>
      <c r="C127" s="37" t="s">
        <v>75</v>
      </c>
      <c r="D127" s="11">
        <f>SUM(D117:D126)</f>
        <v>38903.032299999999</v>
      </c>
      <c r="E127" s="61">
        <f>SUM(E117:E126)</f>
        <v>5.4098999999999995</v>
      </c>
      <c r="F127" s="11">
        <f>SUM(F117:F126)</f>
        <v>38908.442199999998</v>
      </c>
      <c r="G127" s="53" t="s">
        <v>57</v>
      </c>
      <c r="H127" s="66">
        <f>K117*10000</f>
        <v>1.3906113945775893</v>
      </c>
      <c r="I127" s="63">
        <f>SUM(I117:I126)</f>
        <v>38856</v>
      </c>
      <c r="J127" s="68"/>
      <c r="K127" s="7" t="s">
        <v>56</v>
      </c>
      <c r="L127" s="66">
        <f>L117*10000</f>
        <v>507.57315902082013</v>
      </c>
      <c r="M127" s="87" t="s">
        <v>105</v>
      </c>
    </row>
    <row r="128" spans="1:13" ht="15" thickTop="1"/>
    <row r="129" spans="1:13" ht="16.5" thickBot="1">
      <c r="A129" s="10" t="s">
        <v>0</v>
      </c>
      <c r="B129" s="20" t="s">
        <v>42</v>
      </c>
      <c r="C129" s="35" t="s">
        <v>1</v>
      </c>
      <c r="D129" s="10" t="s">
        <v>17</v>
      </c>
      <c r="E129" s="10" t="s">
        <v>11</v>
      </c>
      <c r="F129" s="10" t="s">
        <v>18</v>
      </c>
      <c r="G129" s="10" t="s">
        <v>14</v>
      </c>
      <c r="H129" s="10" t="s">
        <v>19</v>
      </c>
      <c r="I129" s="10" t="s">
        <v>2</v>
      </c>
      <c r="J129" s="20" t="s">
        <v>48</v>
      </c>
      <c r="K129" s="10" t="s">
        <v>49</v>
      </c>
      <c r="L129" s="20" t="s">
        <v>30</v>
      </c>
      <c r="M129" s="20" t="s">
        <v>82</v>
      </c>
    </row>
    <row r="130" spans="1:13">
      <c r="A130" s="248" t="s">
        <v>119</v>
      </c>
      <c r="B130" s="17" t="s">
        <v>60</v>
      </c>
      <c r="C130" s="67" t="s">
        <v>20</v>
      </c>
      <c r="D130" s="3">
        <v>1499.15</v>
      </c>
      <c r="E130" s="3">
        <v>0</v>
      </c>
      <c r="F130" s="3">
        <f>D130+E130</f>
        <v>1499.15</v>
      </c>
      <c r="G130" s="69" t="s">
        <v>10</v>
      </c>
      <c r="H130" s="18" t="s">
        <v>10</v>
      </c>
      <c r="I130" s="12">
        <v>1500</v>
      </c>
      <c r="J130" s="62">
        <f>E130/D130</f>
        <v>0</v>
      </c>
      <c r="K130" s="251">
        <f>E140/D140</f>
        <v>1.3904951455496719E-4</v>
      </c>
      <c r="L130" s="251">
        <f>K130*365</f>
        <v>5.075307281256302E-2</v>
      </c>
      <c r="M130" s="84" t="s">
        <v>95</v>
      </c>
    </row>
    <row r="131" spans="1:13" ht="14.25" customHeight="1">
      <c r="A131" s="249"/>
      <c r="B131" s="4" t="s">
        <v>43</v>
      </c>
      <c r="C131" s="36" t="s">
        <v>4</v>
      </c>
      <c r="D131" s="3">
        <v>11172.22</v>
      </c>
      <c r="E131" s="3">
        <v>1.26</v>
      </c>
      <c r="F131" s="3">
        <f>D131+E131</f>
        <v>11173.48</v>
      </c>
      <c r="G131" s="69" t="s">
        <v>10</v>
      </c>
      <c r="H131" s="18" t="s">
        <v>10</v>
      </c>
      <c r="I131" s="12">
        <v>11160</v>
      </c>
      <c r="J131" s="62">
        <f t="shared" ref="J131:J139" si="26">E131/D131</f>
        <v>1.1277973401884317E-4</v>
      </c>
      <c r="K131" s="252"/>
      <c r="L131" s="252"/>
      <c r="M131" s="84"/>
    </row>
    <row r="132" spans="1:13" ht="15.75">
      <c r="A132" s="249"/>
      <c r="B132" s="34" t="s">
        <v>43</v>
      </c>
      <c r="C132" s="45" t="s">
        <v>25</v>
      </c>
      <c r="D132" s="3">
        <v>2137.0100000000011</v>
      </c>
      <c r="E132" s="3">
        <v>0</v>
      </c>
      <c r="F132" s="3">
        <f>D132+E132</f>
        <v>2137.0100000000011</v>
      </c>
      <c r="G132" s="69" t="s">
        <v>10</v>
      </c>
      <c r="H132" s="18" t="s">
        <v>10</v>
      </c>
      <c r="I132" s="12">
        <v>2130</v>
      </c>
      <c r="J132" s="62">
        <f t="shared" si="26"/>
        <v>0</v>
      </c>
      <c r="K132" s="252"/>
      <c r="L132" s="252"/>
      <c r="M132" s="84" t="s">
        <v>95</v>
      </c>
    </row>
    <row r="133" spans="1:13" ht="14.25" customHeight="1">
      <c r="A133" s="249"/>
      <c r="B133" s="9" t="s">
        <v>43</v>
      </c>
      <c r="C133" s="44" t="s">
        <v>3</v>
      </c>
      <c r="D133" s="22">
        <v>10578.51</v>
      </c>
      <c r="E133" s="22">
        <v>1.1200000000000001</v>
      </c>
      <c r="F133" s="22">
        <f t="shared" ref="F133:F139" si="27">D133+E133</f>
        <v>10579.630000000001</v>
      </c>
      <c r="G133" s="71" t="s">
        <v>10</v>
      </c>
      <c r="H133" s="23" t="s">
        <v>10</v>
      </c>
      <c r="I133" s="12">
        <v>10566</v>
      </c>
      <c r="J133" s="62">
        <f t="shared" si="26"/>
        <v>1.0587502398731013E-4</v>
      </c>
      <c r="K133" s="252"/>
      <c r="L133" s="252"/>
      <c r="M133" s="84"/>
    </row>
    <row r="134" spans="1:13" ht="25.5">
      <c r="A134" s="249"/>
      <c r="B134" s="254" t="s">
        <v>68</v>
      </c>
      <c r="C134" s="48" t="s">
        <v>8</v>
      </c>
      <c r="D134" s="5">
        <v>1001.8900000000003</v>
      </c>
      <c r="E134" s="5">
        <v>0.21</v>
      </c>
      <c r="F134" s="5">
        <f t="shared" si="27"/>
        <v>1002.1000000000004</v>
      </c>
      <c r="G134" s="72" t="s">
        <v>15</v>
      </c>
      <c r="H134" s="16">
        <v>1003.79</v>
      </c>
      <c r="I134" s="12">
        <v>1000</v>
      </c>
      <c r="J134" s="62">
        <f t="shared" si="26"/>
        <v>2.0960384872590796E-4</v>
      </c>
      <c r="K134" s="252"/>
      <c r="L134" s="252"/>
      <c r="M134" s="84" t="s">
        <v>107</v>
      </c>
    </row>
    <row r="135" spans="1:13">
      <c r="A135" s="249"/>
      <c r="B135" s="255"/>
      <c r="C135" s="41" t="s">
        <v>86</v>
      </c>
      <c r="D135" s="5">
        <v>1000.8287999999998</v>
      </c>
      <c r="E135" s="5">
        <v>0.2072</v>
      </c>
      <c r="F135" s="5">
        <f t="shared" si="27"/>
        <v>1001.0359999999997</v>
      </c>
      <c r="G135" s="72" t="s">
        <v>87</v>
      </c>
      <c r="H135" s="16">
        <v>1003.73</v>
      </c>
      <c r="I135" s="12">
        <v>1000</v>
      </c>
      <c r="J135" s="62">
        <f t="shared" si="26"/>
        <v>2.0702841484977256E-4</v>
      </c>
      <c r="K135" s="252"/>
      <c r="L135" s="252"/>
      <c r="M135" s="84" t="s">
        <v>106</v>
      </c>
    </row>
    <row r="136" spans="1:13" ht="14.25" customHeight="1">
      <c r="A136" s="249"/>
      <c r="B136" s="256"/>
      <c r="C136" s="42" t="s">
        <v>13</v>
      </c>
      <c r="D136" s="6">
        <v>1001.5811999999999</v>
      </c>
      <c r="E136" s="6">
        <v>0.16819999999999999</v>
      </c>
      <c r="F136" s="6">
        <f t="shared" si="27"/>
        <v>1001.7493999999998</v>
      </c>
      <c r="G136" s="73" t="s">
        <v>9</v>
      </c>
      <c r="H136" s="19" t="s">
        <v>10</v>
      </c>
      <c r="I136" s="12">
        <v>1000</v>
      </c>
      <c r="J136" s="62">
        <f t="shared" si="26"/>
        <v>1.6793446202864032E-4</v>
      </c>
      <c r="K136" s="252"/>
      <c r="L136" s="252"/>
      <c r="M136" s="84"/>
    </row>
    <row r="137" spans="1:13" ht="28.5">
      <c r="A137" s="249"/>
      <c r="B137" s="246" t="s">
        <v>68</v>
      </c>
      <c r="C137" s="43" t="s">
        <v>89</v>
      </c>
      <c r="D137" s="14">
        <v>1903.6103999999996</v>
      </c>
      <c r="E137" s="28">
        <v>0.45129999999999998</v>
      </c>
      <c r="F137" s="28">
        <f t="shared" si="27"/>
        <v>1904.0616999999995</v>
      </c>
      <c r="G137" s="74" t="s">
        <v>38</v>
      </c>
      <c r="H137" s="28">
        <v>1913.54</v>
      </c>
      <c r="I137" s="12">
        <v>1900</v>
      </c>
      <c r="J137" s="62">
        <f t="shared" si="26"/>
        <v>2.3707582181732147E-4</v>
      </c>
      <c r="K137" s="252"/>
      <c r="L137" s="252"/>
      <c r="M137" s="84" t="s">
        <v>108</v>
      </c>
    </row>
    <row r="138" spans="1:13" ht="28.5">
      <c r="A138" s="249"/>
      <c r="B138" s="247"/>
      <c r="C138" s="43" t="s">
        <v>91</v>
      </c>
      <c r="D138" s="14">
        <v>1101.8761999999997</v>
      </c>
      <c r="E138" s="28">
        <v>0.31269999999999998</v>
      </c>
      <c r="F138" s="28">
        <f t="shared" si="27"/>
        <v>1102.1888999999996</v>
      </c>
      <c r="G138" s="74" t="s">
        <v>71</v>
      </c>
      <c r="H138" s="28">
        <v>1128.46</v>
      </c>
      <c r="I138" s="12">
        <v>1100</v>
      </c>
      <c r="J138" s="62">
        <f t="shared" si="26"/>
        <v>2.8378868696864499E-4</v>
      </c>
      <c r="K138" s="252"/>
      <c r="L138" s="252"/>
      <c r="M138" s="84" t="s">
        <v>109</v>
      </c>
    </row>
    <row r="139" spans="1:13" ht="29.25" thickBot="1">
      <c r="A139" s="250"/>
      <c r="B139" s="55" t="s">
        <v>69</v>
      </c>
      <c r="C139" s="56" t="s">
        <v>65</v>
      </c>
      <c r="D139" s="57">
        <v>7511.7656000000006</v>
      </c>
      <c r="E139" s="58">
        <v>1.6808000000000001</v>
      </c>
      <c r="F139" s="58">
        <f t="shared" si="27"/>
        <v>7513.4464000000007</v>
      </c>
      <c r="G139" s="75" t="s">
        <v>66</v>
      </c>
      <c r="H139" s="58">
        <v>7601.92</v>
      </c>
      <c r="I139" s="12">
        <v>7500</v>
      </c>
      <c r="J139" s="62">
        <f t="shared" si="26"/>
        <v>2.2375565073542763E-4</v>
      </c>
      <c r="K139" s="253"/>
      <c r="L139" s="253"/>
      <c r="M139" s="84" t="s">
        <v>110</v>
      </c>
    </row>
    <row r="140" spans="1:13" ht="18.75" thickBot="1">
      <c r="A140" s="29" t="s">
        <v>120</v>
      </c>
      <c r="B140" s="80">
        <v>7.01</v>
      </c>
      <c r="C140" s="37" t="s">
        <v>75</v>
      </c>
      <c r="D140" s="11">
        <f>SUM(D130:D139)</f>
        <v>38908.442199999998</v>
      </c>
      <c r="E140" s="61">
        <f>SUM(E130:E139)</f>
        <v>5.4101999999999997</v>
      </c>
      <c r="F140" s="11">
        <f>SUM(F130:F139)</f>
        <v>38913.852400000003</v>
      </c>
      <c r="G140" s="53" t="s">
        <v>57</v>
      </c>
      <c r="H140" s="66">
        <f>K130*10000</f>
        <v>1.3904951455496719</v>
      </c>
      <c r="I140" s="63">
        <f>SUM(I130:I139)</f>
        <v>38856</v>
      </c>
      <c r="J140" s="68"/>
      <c r="K140" s="7" t="s">
        <v>56</v>
      </c>
      <c r="L140" s="66">
        <f>L130*10000</f>
        <v>507.53072812563022</v>
      </c>
      <c r="M140" s="87" t="s">
        <v>105</v>
      </c>
    </row>
    <row r="141" spans="1:13" ht="15" thickTop="1"/>
    <row r="142" spans="1:13" ht="16.5" thickBot="1">
      <c r="A142" s="10" t="s">
        <v>0</v>
      </c>
      <c r="B142" s="20" t="s">
        <v>42</v>
      </c>
      <c r="C142" s="35" t="s">
        <v>1</v>
      </c>
      <c r="D142" s="10" t="s">
        <v>17</v>
      </c>
      <c r="E142" s="10" t="s">
        <v>11</v>
      </c>
      <c r="F142" s="10" t="s">
        <v>18</v>
      </c>
      <c r="G142" s="10" t="s">
        <v>14</v>
      </c>
      <c r="H142" s="10" t="s">
        <v>19</v>
      </c>
      <c r="I142" s="10" t="s">
        <v>2</v>
      </c>
      <c r="J142" s="20" t="s">
        <v>48</v>
      </c>
      <c r="K142" s="10" t="s">
        <v>49</v>
      </c>
      <c r="L142" s="20" t="s">
        <v>30</v>
      </c>
      <c r="M142" s="20" t="s">
        <v>82</v>
      </c>
    </row>
    <row r="143" spans="1:13">
      <c r="A143" s="248" t="s">
        <v>121</v>
      </c>
      <c r="B143" s="17" t="s">
        <v>60</v>
      </c>
      <c r="C143" s="67" t="s">
        <v>20</v>
      </c>
      <c r="D143" s="3">
        <v>1499.15</v>
      </c>
      <c r="E143" s="3">
        <v>-17.11</v>
      </c>
      <c r="F143" s="3">
        <f>D143+E143</f>
        <v>1482.0400000000002</v>
      </c>
      <c r="G143" s="69" t="s">
        <v>10</v>
      </c>
      <c r="H143" s="18" t="s">
        <v>10</v>
      </c>
      <c r="I143" s="12">
        <v>1500</v>
      </c>
      <c r="J143" s="62">
        <f>E143/D143</f>
        <v>-1.1413134109328619E-2</v>
      </c>
      <c r="K143" s="251">
        <f>E153/D153</f>
        <v>-2.8114152995039877E-4</v>
      </c>
      <c r="L143" s="251">
        <f>K143*365</f>
        <v>-0.10261665843189555</v>
      </c>
      <c r="M143" s="84" t="s">
        <v>95</v>
      </c>
    </row>
    <row r="144" spans="1:13" ht="14.25" customHeight="1">
      <c r="A144" s="249"/>
      <c r="B144" s="4" t="s">
        <v>43</v>
      </c>
      <c r="C144" s="36" t="s">
        <v>4</v>
      </c>
      <c r="D144" s="3">
        <v>11173.48</v>
      </c>
      <c r="E144" s="3">
        <v>1.25</v>
      </c>
      <c r="F144" s="3">
        <f>D144+E144</f>
        <v>11174.73</v>
      </c>
      <c r="G144" s="69" t="s">
        <v>10</v>
      </c>
      <c r="H144" s="18" t="s">
        <v>10</v>
      </c>
      <c r="I144" s="12">
        <v>11160</v>
      </c>
      <c r="J144" s="62">
        <f t="shared" ref="J144:J152" si="28">E144/D144</f>
        <v>1.1187203986582515E-4</v>
      </c>
      <c r="K144" s="252"/>
      <c r="L144" s="252"/>
      <c r="M144" s="84"/>
    </row>
    <row r="145" spans="1:13" ht="15.75">
      <c r="A145" s="249"/>
      <c r="B145" s="34" t="s">
        <v>43</v>
      </c>
      <c r="C145" s="45" t="s">
        <v>25</v>
      </c>
      <c r="D145" s="3">
        <v>2137.0100000000011</v>
      </c>
      <c r="E145" s="3">
        <v>0.77</v>
      </c>
      <c r="F145" s="3">
        <f>D145+E145</f>
        <v>2137.7800000000011</v>
      </c>
      <c r="G145" s="69" t="s">
        <v>10</v>
      </c>
      <c r="H145" s="18" t="s">
        <v>10</v>
      </c>
      <c r="I145" s="12">
        <v>2130</v>
      </c>
      <c r="J145" s="62">
        <f t="shared" si="28"/>
        <v>3.6031651700272791E-4</v>
      </c>
      <c r="K145" s="252"/>
      <c r="L145" s="252"/>
      <c r="M145" s="84" t="s">
        <v>95</v>
      </c>
    </row>
    <row r="146" spans="1:13" ht="14.25" customHeight="1">
      <c r="A146" s="249"/>
      <c r="B146" s="9" t="s">
        <v>43</v>
      </c>
      <c r="C146" s="44" t="s">
        <v>3</v>
      </c>
      <c r="D146" s="22">
        <v>10579.630000000001</v>
      </c>
      <c r="E146" s="22">
        <v>1.1200000000000001</v>
      </c>
      <c r="F146" s="22">
        <f t="shared" ref="F146:F152" si="29">D146+E146</f>
        <v>10580.750000000002</v>
      </c>
      <c r="G146" s="71" t="s">
        <v>10</v>
      </c>
      <c r="H146" s="23" t="s">
        <v>10</v>
      </c>
      <c r="I146" s="12">
        <v>10566</v>
      </c>
      <c r="J146" s="62">
        <f t="shared" si="28"/>
        <v>1.0586381565328844E-4</v>
      </c>
      <c r="K146" s="252"/>
      <c r="L146" s="252"/>
      <c r="M146" s="84"/>
    </row>
    <row r="147" spans="1:13" ht="25.5">
      <c r="A147" s="249"/>
      <c r="B147" s="254" t="s">
        <v>68</v>
      </c>
      <c r="C147" s="48" t="s">
        <v>8</v>
      </c>
      <c r="D147" s="5">
        <v>1002.1000000000004</v>
      </c>
      <c r="E147" s="5">
        <v>0.21</v>
      </c>
      <c r="F147" s="5">
        <f t="shared" si="29"/>
        <v>1002.3100000000004</v>
      </c>
      <c r="G147" s="72" t="s">
        <v>15</v>
      </c>
      <c r="H147" s="16">
        <v>1003.79</v>
      </c>
      <c r="I147" s="12">
        <v>1000</v>
      </c>
      <c r="J147" s="62">
        <f t="shared" si="28"/>
        <v>2.0955992415926545E-4</v>
      </c>
      <c r="K147" s="252"/>
      <c r="L147" s="252"/>
      <c r="M147" s="84" t="s">
        <v>107</v>
      </c>
    </row>
    <row r="148" spans="1:13">
      <c r="A148" s="249"/>
      <c r="B148" s="255"/>
      <c r="C148" s="41" t="s">
        <v>86</v>
      </c>
      <c r="D148" s="5">
        <v>1001.0359999999997</v>
      </c>
      <c r="E148" s="5">
        <v>0.2072</v>
      </c>
      <c r="F148" s="5">
        <f t="shared" si="29"/>
        <v>1001.2431999999997</v>
      </c>
      <c r="G148" s="72" t="s">
        <v>87</v>
      </c>
      <c r="H148" s="16">
        <v>1003.73</v>
      </c>
      <c r="I148" s="12">
        <v>1000</v>
      </c>
      <c r="J148" s="62">
        <f t="shared" si="28"/>
        <v>2.0698556295677684E-4</v>
      </c>
      <c r="K148" s="252"/>
      <c r="L148" s="252"/>
      <c r="M148" s="84" t="s">
        <v>106</v>
      </c>
    </row>
    <row r="149" spans="1:13" ht="14.25" customHeight="1">
      <c r="A149" s="249"/>
      <c r="B149" s="256"/>
      <c r="C149" s="42" t="s">
        <v>13</v>
      </c>
      <c r="D149" s="6">
        <v>1001.7493999999998</v>
      </c>
      <c r="E149" s="6">
        <v>0.16769999999999999</v>
      </c>
      <c r="F149" s="6">
        <f t="shared" si="29"/>
        <v>1001.9170999999998</v>
      </c>
      <c r="G149" s="73" t="s">
        <v>9</v>
      </c>
      <c r="H149" s="19" t="s">
        <v>10</v>
      </c>
      <c r="I149" s="12">
        <v>1000</v>
      </c>
      <c r="J149" s="62">
        <f t="shared" si="28"/>
        <v>1.6740713795286528E-4</v>
      </c>
      <c r="K149" s="252"/>
      <c r="L149" s="252"/>
      <c r="M149" s="84"/>
    </row>
    <row r="150" spans="1:13" ht="28.5">
      <c r="A150" s="249"/>
      <c r="B150" s="246" t="s">
        <v>68</v>
      </c>
      <c r="C150" s="43" t="s">
        <v>89</v>
      </c>
      <c r="D150" s="14">
        <v>1904.0616999999995</v>
      </c>
      <c r="E150" s="28">
        <v>0.45129999999999998</v>
      </c>
      <c r="F150" s="28">
        <f t="shared" si="29"/>
        <v>1904.5129999999995</v>
      </c>
      <c r="G150" s="74" t="s">
        <v>38</v>
      </c>
      <c r="H150" s="28">
        <v>1913.54</v>
      </c>
      <c r="I150" s="12">
        <v>1900</v>
      </c>
      <c r="J150" s="62">
        <f t="shared" si="28"/>
        <v>2.3701963019370648E-4</v>
      </c>
      <c r="K150" s="252"/>
      <c r="L150" s="252"/>
      <c r="M150" s="84" t="s">
        <v>108</v>
      </c>
    </row>
    <row r="151" spans="1:13" ht="28.5">
      <c r="A151" s="249"/>
      <c r="B151" s="247"/>
      <c r="C151" s="43" t="s">
        <v>91</v>
      </c>
      <c r="D151" s="14">
        <v>1102.1888999999996</v>
      </c>
      <c r="E151" s="28">
        <v>0.31269999999999998</v>
      </c>
      <c r="F151" s="28">
        <f t="shared" si="29"/>
        <v>1102.5015999999996</v>
      </c>
      <c r="G151" s="74" t="s">
        <v>71</v>
      </c>
      <c r="H151" s="28">
        <v>1128.46</v>
      </c>
      <c r="I151" s="12">
        <v>1100</v>
      </c>
      <c r="J151" s="62">
        <f t="shared" si="28"/>
        <v>2.8370817379852047E-4</v>
      </c>
      <c r="K151" s="252"/>
      <c r="L151" s="252"/>
      <c r="M151" s="84" t="s">
        <v>109</v>
      </c>
    </row>
    <row r="152" spans="1:13" ht="29.25" thickBot="1">
      <c r="A152" s="250"/>
      <c r="B152" s="55" t="s">
        <v>69</v>
      </c>
      <c r="C152" s="56" t="s">
        <v>65</v>
      </c>
      <c r="D152" s="57">
        <v>7513.4464000000007</v>
      </c>
      <c r="E152" s="58">
        <v>1.6808000000000001</v>
      </c>
      <c r="F152" s="58">
        <f t="shared" si="29"/>
        <v>7515.1272000000008</v>
      </c>
      <c r="G152" s="75" t="s">
        <v>66</v>
      </c>
      <c r="H152" s="58">
        <v>7601.92</v>
      </c>
      <c r="I152" s="12">
        <v>7500</v>
      </c>
      <c r="J152" s="62">
        <f t="shared" si="28"/>
        <v>2.2370559534436819E-4</v>
      </c>
      <c r="K152" s="253"/>
      <c r="L152" s="253"/>
      <c r="M152" s="84" t="s">
        <v>110</v>
      </c>
    </row>
    <row r="153" spans="1:13" ht="18.75" thickBot="1">
      <c r="A153" s="29" t="s">
        <v>122</v>
      </c>
      <c r="B153" s="80">
        <v>7.01</v>
      </c>
      <c r="C153" s="37" t="s">
        <v>75</v>
      </c>
      <c r="D153" s="11">
        <f>SUM(D143:D152)</f>
        <v>38913.852400000003</v>
      </c>
      <c r="E153" s="61">
        <f>SUM(E143:E152)</f>
        <v>-10.940299999999999</v>
      </c>
      <c r="F153" s="11">
        <f>SUM(F143:F152)</f>
        <v>38902.912100000001</v>
      </c>
      <c r="G153" s="53" t="s">
        <v>57</v>
      </c>
      <c r="H153" s="66">
        <f>K143*10000</f>
        <v>-2.8114152995039876</v>
      </c>
      <c r="I153" s="63">
        <f>SUM(I143:I152)</f>
        <v>38856</v>
      </c>
      <c r="J153" s="68"/>
      <c r="K153" s="7" t="s">
        <v>56</v>
      </c>
      <c r="L153" s="66">
        <f>L143*10000</f>
        <v>-1026.1665843189555</v>
      </c>
      <c r="M153" s="87" t="s">
        <v>105</v>
      </c>
    </row>
    <row r="154" spans="1:13" ht="15" thickTop="1"/>
    <row r="155" spans="1:13" ht="16.5" thickBot="1">
      <c r="A155" s="25" t="s">
        <v>36</v>
      </c>
      <c r="B155" s="25" t="s">
        <v>1</v>
      </c>
      <c r="C155" s="46" t="s">
        <v>102</v>
      </c>
      <c r="D155" s="46" t="s">
        <v>74</v>
      </c>
      <c r="E155" s="46" t="s">
        <v>94</v>
      </c>
      <c r="F155" s="25" t="s">
        <v>26</v>
      </c>
      <c r="G155" s="25" t="s">
        <v>53</v>
      </c>
      <c r="H155" s="257" t="s">
        <v>96</v>
      </c>
      <c r="I155" s="258"/>
      <c r="J155" s="78" t="s">
        <v>30</v>
      </c>
      <c r="K155" s="78" t="s">
        <v>93</v>
      </c>
      <c r="L155" s="25" t="s">
        <v>112</v>
      </c>
    </row>
    <row r="156" spans="1:13" ht="18.75" thickBot="1">
      <c r="A156" s="27" t="s">
        <v>37</v>
      </c>
      <c r="B156" s="7" t="s">
        <v>58</v>
      </c>
      <c r="C156" s="47">
        <f>F153+B153</f>
        <v>38909.922100000003</v>
      </c>
      <c r="D156" s="47">
        <f>I153</f>
        <v>38856</v>
      </c>
      <c r="E156" s="81">
        <v>11</v>
      </c>
      <c r="F156" s="24">
        <f>C156-D156</f>
        <v>53.922100000003411</v>
      </c>
      <c r="G156" s="82">
        <f>F156/C156</f>
        <v>1.385818760094701E-3</v>
      </c>
      <c r="H156" s="259">
        <f>G156/E156</f>
        <v>1.2598352364497282E-4</v>
      </c>
      <c r="I156" s="260"/>
      <c r="J156" s="83">
        <f>H156*365</f>
        <v>4.5983986130415079E-2</v>
      </c>
      <c r="K156" s="79">
        <f>G156*10000</f>
        <v>13.85818760094701</v>
      </c>
      <c r="L156" s="86">
        <f>K156/E156</f>
        <v>1.2598352364497283</v>
      </c>
    </row>
    <row r="157" spans="1:13" ht="15" customHeight="1" thickTop="1"/>
  </sheetData>
  <mergeCells count="54">
    <mergeCell ref="A89:A99"/>
    <mergeCell ref="K89:K99"/>
    <mergeCell ref="L89:L99"/>
    <mergeCell ref="B94:B96"/>
    <mergeCell ref="B97:B98"/>
    <mergeCell ref="A60:A70"/>
    <mergeCell ref="K60:K70"/>
    <mergeCell ref="L60:L70"/>
    <mergeCell ref="B65:B67"/>
    <mergeCell ref="B68:B69"/>
    <mergeCell ref="K32:K42"/>
    <mergeCell ref="L32:L42"/>
    <mergeCell ref="A32:A42"/>
    <mergeCell ref="B37:B39"/>
    <mergeCell ref="B40:B41"/>
    <mergeCell ref="L8:L16"/>
    <mergeCell ref="L20:L28"/>
    <mergeCell ref="F2:F4"/>
    <mergeCell ref="A8:A16"/>
    <mergeCell ref="A20:A28"/>
    <mergeCell ref="K8:K16"/>
    <mergeCell ref="K20:K28"/>
    <mergeCell ref="A46:A56"/>
    <mergeCell ref="K46:K56"/>
    <mergeCell ref="L46:L56"/>
    <mergeCell ref="B51:B53"/>
    <mergeCell ref="B54:B55"/>
    <mergeCell ref="A74:A85"/>
    <mergeCell ref="K74:K85"/>
    <mergeCell ref="L74:L85"/>
    <mergeCell ref="B79:B82"/>
    <mergeCell ref="B83:B84"/>
    <mergeCell ref="H155:I155"/>
    <mergeCell ref="H156:I156"/>
    <mergeCell ref="A103:A113"/>
    <mergeCell ref="K103:K113"/>
    <mergeCell ref="L103:L113"/>
    <mergeCell ref="B108:B110"/>
    <mergeCell ref="B111:B112"/>
    <mergeCell ref="A117:A126"/>
    <mergeCell ref="K117:K126"/>
    <mergeCell ref="L117:L126"/>
    <mergeCell ref="B121:B123"/>
    <mergeCell ref="B124:B125"/>
    <mergeCell ref="A130:A139"/>
    <mergeCell ref="K130:K139"/>
    <mergeCell ref="L130:L139"/>
    <mergeCell ref="B134:B136"/>
    <mergeCell ref="B137:B138"/>
    <mergeCell ref="A143:A152"/>
    <mergeCell ref="K143:K152"/>
    <mergeCell ref="L143:L152"/>
    <mergeCell ref="B147:B149"/>
    <mergeCell ref="B150:B15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opLeftCell="A91" workbookViewId="0">
      <selection activeCell="C107" sqref="C107"/>
    </sheetView>
  </sheetViews>
  <sheetFormatPr defaultRowHeight="14.25"/>
  <cols>
    <col min="1" max="1" width="10.875" customWidth="1"/>
    <col min="2" max="2" width="9" bestFit="1" customWidth="1"/>
    <col min="3" max="3" width="12.75" customWidth="1"/>
    <col min="4" max="4" width="13.25" bestFit="1" customWidth="1"/>
    <col min="5" max="5" width="9.75" bestFit="1" customWidth="1"/>
    <col min="6" max="6" width="13.25" bestFit="1" customWidth="1"/>
    <col min="7" max="7" width="19" bestFit="1" customWidth="1"/>
    <col min="8" max="8" width="12.5" bestFit="1" customWidth="1"/>
    <col min="9" max="9" width="11.875" bestFit="1" customWidth="1"/>
    <col min="10" max="11" width="10" bestFit="1" customWidth="1"/>
    <col min="12" max="13" width="13.5" bestFit="1" customWidth="1"/>
    <col min="14" max="14" width="14.125" bestFit="1" customWidth="1"/>
  </cols>
  <sheetData>
    <row r="1" spans="1:14" s="157" customFormat="1" ht="15" thickBot="1">
      <c r="A1" s="154" t="s">
        <v>0</v>
      </c>
      <c r="B1" s="155" t="s">
        <v>42</v>
      </c>
      <c r="C1" s="156" t="s">
        <v>1</v>
      </c>
      <c r="D1" s="154" t="s">
        <v>17</v>
      </c>
      <c r="E1" s="154" t="s">
        <v>11</v>
      </c>
      <c r="F1" s="154" t="s">
        <v>18</v>
      </c>
      <c r="G1" s="154" t="s">
        <v>14</v>
      </c>
      <c r="H1" s="154" t="s">
        <v>19</v>
      </c>
      <c r="I1" s="154" t="s">
        <v>2</v>
      </c>
      <c r="J1" s="155" t="s">
        <v>185</v>
      </c>
      <c r="K1" s="155"/>
      <c r="L1" s="154" t="s">
        <v>49</v>
      </c>
      <c r="M1" s="155" t="s">
        <v>30</v>
      </c>
      <c r="N1" s="155" t="s">
        <v>82</v>
      </c>
    </row>
    <row r="2" spans="1:14">
      <c r="A2" s="249" t="s">
        <v>136</v>
      </c>
      <c r="B2" s="91"/>
      <c r="C2" s="92" t="s">
        <v>123</v>
      </c>
      <c r="D2" s="94">
        <v>10000</v>
      </c>
      <c r="E2" s="94">
        <v>6.44</v>
      </c>
      <c r="F2" s="94">
        <f>D2+E2</f>
        <v>10006.44</v>
      </c>
      <c r="G2" s="93" t="s">
        <v>124</v>
      </c>
      <c r="H2" s="95">
        <v>10077.32</v>
      </c>
      <c r="I2" s="159">
        <v>10000</v>
      </c>
      <c r="J2" s="62">
        <f t="shared" ref="J2:J3" si="0">E2/D2</f>
        <v>6.4400000000000004E-4</v>
      </c>
      <c r="K2" s="153"/>
      <c r="L2" s="280">
        <f>E10/D10</f>
        <v>3.4265221524407076E-4</v>
      </c>
      <c r="M2" s="280">
        <f>L2*365</f>
        <v>0.12506805856408582</v>
      </c>
      <c r="N2" s="106">
        <v>42929</v>
      </c>
    </row>
    <row r="3" spans="1:14">
      <c r="A3" s="249"/>
      <c r="B3" s="89"/>
      <c r="C3" s="90" t="s">
        <v>127</v>
      </c>
      <c r="D3" s="96">
        <v>10000</v>
      </c>
      <c r="E3" s="96">
        <v>4.4400000000000004</v>
      </c>
      <c r="F3" s="96">
        <f>D3+E3</f>
        <v>10004.44</v>
      </c>
      <c r="G3" s="97" t="s">
        <v>128</v>
      </c>
      <c r="H3" s="98">
        <v>10079.98</v>
      </c>
      <c r="I3" s="159">
        <v>10000</v>
      </c>
      <c r="J3" s="62">
        <f t="shared" si="0"/>
        <v>4.4400000000000006E-4</v>
      </c>
      <c r="K3" s="153"/>
      <c r="L3" s="280"/>
      <c r="M3" s="280"/>
      <c r="N3" s="106">
        <v>42926</v>
      </c>
    </row>
    <row r="4" spans="1:14" ht="14.25" customHeight="1">
      <c r="A4" s="249"/>
      <c r="B4" s="9" t="s">
        <v>43</v>
      </c>
      <c r="C4" s="44" t="s">
        <v>3</v>
      </c>
      <c r="D4" s="99">
        <v>11041.86</v>
      </c>
      <c r="E4" s="99">
        <v>1.23</v>
      </c>
      <c r="F4" s="99">
        <f t="shared" ref="F4:F8" si="1">D4+E4</f>
        <v>11043.09</v>
      </c>
      <c r="G4" s="100" t="s">
        <v>10</v>
      </c>
      <c r="H4" s="101" t="s">
        <v>10</v>
      </c>
      <c r="I4" s="159">
        <v>11041.86</v>
      </c>
      <c r="J4" s="62">
        <f t="shared" ref="J4:J9" si="2">E4/D4</f>
        <v>1.1139427596437556E-4</v>
      </c>
      <c r="K4" s="153"/>
      <c r="L4" s="280"/>
      <c r="M4" s="280"/>
      <c r="N4" s="84"/>
    </row>
    <row r="5" spans="1:14" ht="25.5">
      <c r="A5" s="249"/>
      <c r="B5" s="254"/>
      <c r="C5" s="48" t="s">
        <v>129</v>
      </c>
      <c r="D5" s="102">
        <v>7000</v>
      </c>
      <c r="E5" s="102">
        <v>1.33</v>
      </c>
      <c r="F5" s="102">
        <f t="shared" si="1"/>
        <v>7001.33</v>
      </c>
      <c r="G5" s="72" t="s">
        <v>130</v>
      </c>
      <c r="H5" s="103">
        <v>7021.29</v>
      </c>
      <c r="I5" s="159">
        <v>7000</v>
      </c>
      <c r="J5" s="62">
        <f t="shared" si="2"/>
        <v>1.9000000000000001E-4</v>
      </c>
      <c r="K5" s="153"/>
      <c r="L5" s="280"/>
      <c r="M5" s="280"/>
      <c r="N5" s="84" t="s">
        <v>133</v>
      </c>
    </row>
    <row r="6" spans="1:14" ht="25.5">
      <c r="A6" s="249"/>
      <c r="B6" s="255"/>
      <c r="C6" s="48" t="s">
        <v>131</v>
      </c>
      <c r="D6" s="102">
        <v>1000</v>
      </c>
      <c r="E6" s="102">
        <v>0.32879999999999998</v>
      </c>
      <c r="F6" s="102">
        <f t="shared" si="1"/>
        <v>1000.3288</v>
      </c>
      <c r="G6" s="72" t="s">
        <v>132</v>
      </c>
      <c r="H6" s="103">
        <v>1032.8800000000001</v>
      </c>
      <c r="I6" s="159">
        <v>1000</v>
      </c>
      <c r="J6" s="62">
        <f t="shared" si="2"/>
        <v>3.2879999999999997E-4</v>
      </c>
      <c r="K6" s="153"/>
      <c r="L6" s="280"/>
      <c r="M6" s="280"/>
      <c r="N6" s="84" t="s">
        <v>134</v>
      </c>
    </row>
    <row r="7" spans="1:14" ht="14.25" customHeight="1">
      <c r="A7" s="249"/>
      <c r="B7" s="256"/>
      <c r="C7" s="42" t="s">
        <v>13</v>
      </c>
      <c r="D7" s="104">
        <v>1041.8161</v>
      </c>
      <c r="E7" s="104">
        <v>0.16669999999999999</v>
      </c>
      <c r="F7" s="104">
        <f t="shared" si="1"/>
        <v>1041.9828</v>
      </c>
      <c r="G7" s="77" t="s">
        <v>9</v>
      </c>
      <c r="H7" s="105" t="s">
        <v>10</v>
      </c>
      <c r="I7" s="159">
        <v>1041.8161</v>
      </c>
      <c r="J7" s="62">
        <f t="shared" si="2"/>
        <v>1.6000904574233399E-4</v>
      </c>
      <c r="K7" s="153"/>
      <c r="L7" s="280"/>
      <c r="M7" s="280"/>
      <c r="N7" s="84"/>
    </row>
    <row r="8" spans="1:14" ht="42.75">
      <c r="A8" s="249"/>
      <c r="B8" s="88"/>
      <c r="C8" s="43" t="s">
        <v>91</v>
      </c>
      <c r="D8" s="14">
        <v>1100</v>
      </c>
      <c r="E8" s="28">
        <v>0.31269999999999998</v>
      </c>
      <c r="F8" s="28">
        <f t="shared" si="1"/>
        <v>1100.3126999999999</v>
      </c>
      <c r="G8" s="74" t="s">
        <v>71</v>
      </c>
      <c r="H8" s="28">
        <v>1128.46</v>
      </c>
      <c r="I8" s="159">
        <v>1100</v>
      </c>
      <c r="J8" s="62">
        <f t="shared" si="2"/>
        <v>2.8427272727272725E-4</v>
      </c>
      <c r="K8" s="153"/>
      <c r="L8" s="280"/>
      <c r="M8" s="280"/>
      <c r="N8" s="84" t="s">
        <v>109</v>
      </c>
    </row>
    <row r="9" spans="1:14" ht="23.25" thickBot="1">
      <c r="A9" s="250"/>
      <c r="B9" s="55"/>
      <c r="C9" s="56" t="s">
        <v>125</v>
      </c>
      <c r="D9" s="57">
        <v>10000</v>
      </c>
      <c r="E9" s="58">
        <v>3.29</v>
      </c>
      <c r="F9" s="58">
        <f>D9+E9</f>
        <v>10003.290000000001</v>
      </c>
      <c r="G9" s="75" t="s">
        <v>126</v>
      </c>
      <c r="H9" s="58">
        <v>11196.73</v>
      </c>
      <c r="I9" s="159">
        <v>10000</v>
      </c>
      <c r="J9" s="62">
        <f t="shared" si="2"/>
        <v>3.2900000000000003E-4</v>
      </c>
      <c r="K9" s="153"/>
      <c r="L9" s="281"/>
      <c r="M9" s="281"/>
      <c r="N9" s="84" t="s">
        <v>135</v>
      </c>
    </row>
    <row r="10" spans="1:14" ht="18.75" thickBot="1">
      <c r="A10" s="29" t="s">
        <v>137</v>
      </c>
      <c r="B10" s="80"/>
      <c r="C10" s="37" t="s">
        <v>75</v>
      </c>
      <c r="D10" s="11">
        <f>SUM(D2:D9)</f>
        <v>51183.676099999997</v>
      </c>
      <c r="E10" s="61">
        <f>SUM(E2:E9)</f>
        <v>17.5382</v>
      </c>
      <c r="F10" s="11">
        <f>SUM(F2:F9)</f>
        <v>51201.214300000007</v>
      </c>
      <c r="G10" s="53" t="s">
        <v>57</v>
      </c>
      <c r="H10" s="66">
        <f>L2*10000</f>
        <v>3.4265221524407075</v>
      </c>
      <c r="I10" s="160">
        <f>SUM(I2:I9)</f>
        <v>51183.676099999997</v>
      </c>
      <c r="J10" s="68"/>
      <c r="K10" s="68"/>
      <c r="L10" s="7" t="s">
        <v>56</v>
      </c>
      <c r="M10" s="66">
        <f>M2*10000</f>
        <v>1250.6805856408582</v>
      </c>
      <c r="N10" s="87" t="s">
        <v>105</v>
      </c>
    </row>
    <row r="11" spans="1:14" ht="15.75" customHeight="1" thickTop="1">
      <c r="B11" s="107" t="s">
        <v>138</v>
      </c>
      <c r="C11" s="108" t="s">
        <v>139</v>
      </c>
      <c r="D11" s="108">
        <v>1500</v>
      </c>
      <c r="E11" s="109">
        <v>-120.83</v>
      </c>
      <c r="F11" s="109">
        <f>D11+E11</f>
        <v>1379.17</v>
      </c>
      <c r="G11" s="110">
        <v>42811</v>
      </c>
      <c r="H11" s="108">
        <f>F11</f>
        <v>1379.17</v>
      </c>
      <c r="I11" s="111">
        <v>1500</v>
      </c>
      <c r="J11" s="112">
        <f>(H11-I11)/I11</f>
        <v>-8.0553333333333282E-2</v>
      </c>
      <c r="K11" s="112"/>
      <c r="L11" s="113" t="s">
        <v>140</v>
      </c>
      <c r="M11" s="114">
        <v>0.33</v>
      </c>
      <c r="N11" s="115"/>
    </row>
    <row r="12" spans="1:14" ht="15" customHeight="1"/>
    <row r="13" spans="1:14" s="157" customFormat="1" ht="15" thickBot="1">
      <c r="A13" s="154" t="s">
        <v>0</v>
      </c>
      <c r="B13" s="155" t="s">
        <v>142</v>
      </c>
      <c r="C13" s="156" t="s">
        <v>1</v>
      </c>
      <c r="D13" s="154" t="s">
        <v>17</v>
      </c>
      <c r="E13" s="154" t="s">
        <v>11</v>
      </c>
      <c r="F13" s="154" t="s">
        <v>18</v>
      </c>
      <c r="G13" s="154" t="s">
        <v>14</v>
      </c>
      <c r="H13" s="154" t="s">
        <v>19</v>
      </c>
      <c r="I13" s="154" t="s">
        <v>2</v>
      </c>
      <c r="J13" s="155" t="s">
        <v>185</v>
      </c>
      <c r="K13" s="155"/>
      <c r="L13" s="154" t="s">
        <v>49</v>
      </c>
      <c r="M13" s="155" t="s">
        <v>30</v>
      </c>
      <c r="N13" s="155" t="s">
        <v>82</v>
      </c>
    </row>
    <row r="14" spans="1:14">
      <c r="A14" s="249" t="s">
        <v>141</v>
      </c>
      <c r="B14" s="116"/>
      <c r="C14" s="92" t="s">
        <v>123</v>
      </c>
      <c r="D14" s="94">
        <v>10006.44</v>
      </c>
      <c r="E14" s="94">
        <v>6.44</v>
      </c>
      <c r="F14" s="94">
        <f>D14+E14</f>
        <v>10012.880000000001</v>
      </c>
      <c r="G14" s="93" t="s">
        <v>124</v>
      </c>
      <c r="H14" s="95">
        <v>10077.32</v>
      </c>
      <c r="I14" s="159">
        <v>10000</v>
      </c>
      <c r="J14" s="62">
        <f t="shared" ref="J14:J21" si="3">E14/D14</f>
        <v>6.435855309180888E-4</v>
      </c>
      <c r="K14" s="153"/>
      <c r="L14" s="280">
        <f>E22/D22</f>
        <v>3.4252898568462267E-4</v>
      </c>
      <c r="M14" s="280">
        <f>L14*365</f>
        <v>0.12502307977488727</v>
      </c>
      <c r="N14" s="106">
        <v>42929</v>
      </c>
    </row>
    <row r="15" spans="1:14">
      <c r="A15" s="249"/>
      <c r="B15" s="117"/>
      <c r="C15" s="90" t="s">
        <v>127</v>
      </c>
      <c r="D15" s="96">
        <v>10004.44</v>
      </c>
      <c r="E15" s="96">
        <v>4.4400000000000004</v>
      </c>
      <c r="F15" s="96">
        <f>D15+E15</f>
        <v>10008.880000000001</v>
      </c>
      <c r="G15" s="97" t="s">
        <v>128</v>
      </c>
      <c r="H15" s="98">
        <v>10079.98</v>
      </c>
      <c r="I15" s="159">
        <v>10000</v>
      </c>
      <c r="J15" s="62">
        <f t="shared" si="3"/>
        <v>4.4380295148953867E-4</v>
      </c>
      <c r="K15" s="153"/>
      <c r="L15" s="280"/>
      <c r="M15" s="280"/>
      <c r="N15" s="106">
        <v>42926</v>
      </c>
    </row>
    <row r="16" spans="1:14" ht="14.25" customHeight="1">
      <c r="A16" s="249"/>
      <c r="B16" s="120"/>
      <c r="C16" s="44" t="s">
        <v>3</v>
      </c>
      <c r="D16" s="99">
        <v>11043.09</v>
      </c>
      <c r="E16" s="99">
        <v>1.23</v>
      </c>
      <c r="F16" s="99">
        <f t="shared" ref="F16:F20" si="4">D16+E16</f>
        <v>11044.32</v>
      </c>
      <c r="G16" s="100" t="s">
        <v>10</v>
      </c>
      <c r="H16" s="101">
        <f>F16</f>
        <v>11044.32</v>
      </c>
      <c r="I16" s="159">
        <v>11041.86</v>
      </c>
      <c r="J16" s="62">
        <f t="shared" si="3"/>
        <v>1.1138186866176043E-4</v>
      </c>
      <c r="K16" s="153"/>
      <c r="L16" s="280"/>
      <c r="M16" s="280"/>
      <c r="N16" s="84"/>
    </row>
    <row r="17" spans="1:14" ht="25.5">
      <c r="A17" s="249"/>
      <c r="B17" s="284"/>
      <c r="C17" s="48" t="s">
        <v>129</v>
      </c>
      <c r="D17" s="102">
        <v>7001.33</v>
      </c>
      <c r="E17" s="102">
        <v>1.33</v>
      </c>
      <c r="F17" s="102">
        <f t="shared" si="4"/>
        <v>7002.66</v>
      </c>
      <c r="G17" s="72" t="s">
        <v>130</v>
      </c>
      <c r="H17" s="103">
        <v>7021.29</v>
      </c>
      <c r="I17" s="159">
        <v>7000</v>
      </c>
      <c r="J17" s="62">
        <f t="shared" si="3"/>
        <v>1.8996390685769706E-4</v>
      </c>
      <c r="K17" s="153"/>
      <c r="L17" s="280"/>
      <c r="M17" s="280"/>
      <c r="N17" s="84" t="s">
        <v>133</v>
      </c>
    </row>
    <row r="18" spans="1:14" ht="25.5">
      <c r="A18" s="249"/>
      <c r="B18" s="285"/>
      <c r="C18" s="48" t="s">
        <v>131</v>
      </c>
      <c r="D18" s="102">
        <v>1000.3288</v>
      </c>
      <c r="E18" s="102">
        <v>0.32879999999999998</v>
      </c>
      <c r="F18" s="102">
        <f t="shared" si="4"/>
        <v>1000.6576</v>
      </c>
      <c r="G18" s="72" t="s">
        <v>132</v>
      </c>
      <c r="H18" s="103">
        <v>1032.8800000000001</v>
      </c>
      <c r="I18" s="159">
        <v>1000</v>
      </c>
      <c r="J18" s="62">
        <f t="shared" si="3"/>
        <v>3.2869192609470005E-4</v>
      </c>
      <c r="K18" s="153"/>
      <c r="L18" s="280"/>
      <c r="M18" s="280"/>
      <c r="N18" s="84" t="s">
        <v>134</v>
      </c>
    </row>
    <row r="19" spans="1:14" ht="14.25" customHeight="1">
      <c r="A19" s="249"/>
      <c r="B19" s="286"/>
      <c r="C19" s="42" t="s">
        <v>13</v>
      </c>
      <c r="D19" s="104">
        <v>1041.9828</v>
      </c>
      <c r="E19" s="104">
        <v>0.16639999999999999</v>
      </c>
      <c r="F19" s="104">
        <f t="shared" si="4"/>
        <v>1042.1492000000001</v>
      </c>
      <c r="G19" s="77" t="s">
        <v>9</v>
      </c>
      <c r="H19" s="105">
        <f>F19</f>
        <v>1042.1492000000001</v>
      </c>
      <c r="I19" s="159">
        <v>1041.8161</v>
      </c>
      <c r="J19" s="62">
        <f t="shared" si="3"/>
        <v>1.5969553432167976E-4</v>
      </c>
      <c r="K19" s="153"/>
      <c r="L19" s="280"/>
      <c r="M19" s="280"/>
      <c r="N19" s="84"/>
    </row>
    <row r="20" spans="1:14" ht="42.75">
      <c r="A20" s="249"/>
      <c r="B20" s="118"/>
      <c r="C20" s="43" t="s">
        <v>91</v>
      </c>
      <c r="D20" s="14">
        <v>1100.3126999999999</v>
      </c>
      <c r="E20" s="28">
        <v>0.31269999999999998</v>
      </c>
      <c r="F20" s="28">
        <f t="shared" si="4"/>
        <v>1100.6253999999999</v>
      </c>
      <c r="G20" s="74" t="s">
        <v>71</v>
      </c>
      <c r="H20" s="28">
        <v>1128.46</v>
      </c>
      <c r="I20" s="159">
        <v>1100</v>
      </c>
      <c r="J20" s="62">
        <f t="shared" si="3"/>
        <v>2.841919392550863E-4</v>
      </c>
      <c r="K20" s="153"/>
      <c r="L20" s="280"/>
      <c r="M20" s="280"/>
      <c r="N20" s="84" t="s">
        <v>109</v>
      </c>
    </row>
    <row r="21" spans="1:14" ht="23.25" thickBot="1">
      <c r="A21" s="250"/>
      <c r="B21" s="119"/>
      <c r="C21" s="56" t="s">
        <v>125</v>
      </c>
      <c r="D21" s="57">
        <v>10003.290000000001</v>
      </c>
      <c r="E21" s="58">
        <v>3.29</v>
      </c>
      <c r="F21" s="58">
        <f>D21+E21</f>
        <v>10006.580000000002</v>
      </c>
      <c r="G21" s="75" t="s">
        <v>126</v>
      </c>
      <c r="H21" s="58">
        <v>11196.73</v>
      </c>
      <c r="I21" s="159">
        <v>10000</v>
      </c>
      <c r="J21" s="62">
        <f t="shared" si="3"/>
        <v>3.2889179459957672E-4</v>
      </c>
      <c r="K21" s="153"/>
      <c r="L21" s="281"/>
      <c r="M21" s="281"/>
      <c r="N21" s="84" t="s">
        <v>135</v>
      </c>
    </row>
    <row r="22" spans="1:14" ht="18.75" thickBot="1">
      <c r="A22" s="29" t="s">
        <v>39</v>
      </c>
      <c r="B22" s="80">
        <f>SUM(B14:B21)</f>
        <v>0</v>
      </c>
      <c r="C22" s="37" t="s">
        <v>75</v>
      </c>
      <c r="D22" s="11">
        <f>SUM(D14:D21)</f>
        <v>51201.214300000007</v>
      </c>
      <c r="E22" s="61">
        <f>SUM(E14:E21)</f>
        <v>17.5379</v>
      </c>
      <c r="F22" s="11">
        <f>SUM(F14:F21)</f>
        <v>51218.752200000003</v>
      </c>
      <c r="G22" s="53" t="s">
        <v>57</v>
      </c>
      <c r="H22" s="66">
        <f>L14*10000</f>
        <v>3.4252898568462267</v>
      </c>
      <c r="I22" s="160">
        <f>SUM(I14:I21)</f>
        <v>51183.676099999997</v>
      </c>
      <c r="J22" s="68"/>
      <c r="K22" s="68"/>
      <c r="L22" s="7" t="s">
        <v>56</v>
      </c>
      <c r="M22" s="66">
        <f>M14*10000</f>
        <v>1250.2307977488726</v>
      </c>
      <c r="N22" s="87"/>
    </row>
    <row r="23" spans="1:14" ht="15.75" customHeight="1" thickTop="1">
      <c r="B23" s="107" t="s">
        <v>138</v>
      </c>
      <c r="C23" s="108" t="s">
        <v>139</v>
      </c>
      <c r="D23" s="108">
        <v>1379.17</v>
      </c>
      <c r="E23" s="109">
        <v>20.29</v>
      </c>
      <c r="F23" s="109">
        <f>D23+E23</f>
        <v>1399.46</v>
      </c>
      <c r="G23" s="110">
        <v>42811</v>
      </c>
      <c r="H23" s="108">
        <f>F23</f>
        <v>1399.46</v>
      </c>
      <c r="I23" s="111">
        <v>1500</v>
      </c>
      <c r="J23" s="112">
        <f>(H23-I23)/I23</f>
        <v>-6.7026666666666637E-2</v>
      </c>
      <c r="K23" s="112"/>
      <c r="L23" s="113" t="s">
        <v>140</v>
      </c>
      <c r="M23" s="114">
        <v>0.33</v>
      </c>
      <c r="N23" s="115"/>
    </row>
    <row r="25" spans="1:14" s="157" customFormat="1" ht="15" thickBot="1">
      <c r="A25" s="154" t="s">
        <v>0</v>
      </c>
      <c r="B25" s="155" t="s">
        <v>142</v>
      </c>
      <c r="C25" s="156" t="s">
        <v>1</v>
      </c>
      <c r="D25" s="154" t="s">
        <v>17</v>
      </c>
      <c r="E25" s="154" t="s">
        <v>11</v>
      </c>
      <c r="F25" s="154" t="s">
        <v>18</v>
      </c>
      <c r="G25" s="154" t="s">
        <v>14</v>
      </c>
      <c r="H25" s="154" t="s">
        <v>19</v>
      </c>
      <c r="I25" s="154" t="s">
        <v>2</v>
      </c>
      <c r="J25" s="155" t="s">
        <v>185</v>
      </c>
      <c r="K25" s="155"/>
      <c r="L25" s="154" t="s">
        <v>49</v>
      </c>
      <c r="M25" s="155" t="s">
        <v>30</v>
      </c>
      <c r="N25" s="155" t="s">
        <v>82</v>
      </c>
    </row>
    <row r="26" spans="1:14">
      <c r="A26" s="249" t="s">
        <v>143</v>
      </c>
      <c r="B26" s="116"/>
      <c r="C26" s="92" t="s">
        <v>123</v>
      </c>
      <c r="D26" s="94">
        <v>10012.880000000001</v>
      </c>
      <c r="E26" s="94">
        <v>6.44</v>
      </c>
      <c r="F26" s="94">
        <f>D26+E26</f>
        <v>10019.320000000002</v>
      </c>
      <c r="G26" s="93" t="s">
        <v>124</v>
      </c>
      <c r="H26" s="95">
        <v>10077.32</v>
      </c>
      <c r="I26" s="159">
        <v>10000</v>
      </c>
      <c r="J26" s="62">
        <f t="shared" ref="J26:J33" si="5">E26/D26</f>
        <v>6.431715949856584E-4</v>
      </c>
      <c r="K26" s="153"/>
      <c r="L26" s="280">
        <f>E34/D34</f>
        <v>3.4220083948081811E-4</v>
      </c>
      <c r="M26" s="280">
        <f>L26*365</f>
        <v>0.12490330641049861</v>
      </c>
      <c r="N26" s="106">
        <v>42929</v>
      </c>
    </row>
    <row r="27" spans="1:14">
      <c r="A27" s="249"/>
      <c r="B27" s="117"/>
      <c r="C27" s="90" t="s">
        <v>127</v>
      </c>
      <c r="D27" s="96">
        <v>10008.880000000001</v>
      </c>
      <c r="E27" s="96">
        <v>4.4400000000000004</v>
      </c>
      <c r="F27" s="96">
        <f>D27+E27</f>
        <v>10013.320000000002</v>
      </c>
      <c r="G27" s="97" t="s">
        <v>128</v>
      </c>
      <c r="H27" s="98">
        <v>10079.98</v>
      </c>
      <c r="I27" s="159">
        <v>10000</v>
      </c>
      <c r="J27" s="62">
        <f t="shared" si="5"/>
        <v>4.4360607780291101E-4</v>
      </c>
      <c r="K27" s="153"/>
      <c r="L27" s="280"/>
      <c r="M27" s="280"/>
      <c r="N27" s="106">
        <v>42926</v>
      </c>
    </row>
    <row r="28" spans="1:14" ht="14.25" customHeight="1">
      <c r="A28" s="249"/>
      <c r="B28" s="120"/>
      <c r="C28" s="44" t="s">
        <v>3</v>
      </c>
      <c r="D28" s="99">
        <v>11044.32</v>
      </c>
      <c r="E28" s="99">
        <v>1.22</v>
      </c>
      <c r="F28" s="99">
        <f t="shared" ref="F28:F32" si="6">D28+E28</f>
        <v>11045.539999999999</v>
      </c>
      <c r="G28" s="100" t="s">
        <v>10</v>
      </c>
      <c r="H28" s="101">
        <f>F28</f>
        <v>11045.539999999999</v>
      </c>
      <c r="I28" s="159">
        <v>11041.86</v>
      </c>
      <c r="J28" s="62">
        <f t="shared" si="5"/>
        <v>1.1046402132498878E-4</v>
      </c>
      <c r="K28" s="153"/>
      <c r="L28" s="280"/>
      <c r="M28" s="280"/>
      <c r="N28" s="84"/>
    </row>
    <row r="29" spans="1:14" ht="25.5">
      <c r="A29" s="249"/>
      <c r="B29" s="284"/>
      <c r="C29" s="48" t="s">
        <v>129</v>
      </c>
      <c r="D29" s="102">
        <v>7002.66</v>
      </c>
      <c r="E29" s="102">
        <v>1.33</v>
      </c>
      <c r="F29" s="102">
        <f t="shared" si="6"/>
        <v>7003.99</v>
      </c>
      <c r="G29" s="72" t="s">
        <v>130</v>
      </c>
      <c r="H29" s="103">
        <v>7021.29</v>
      </c>
      <c r="I29" s="159">
        <v>7000</v>
      </c>
      <c r="J29" s="62">
        <f t="shared" si="5"/>
        <v>1.899278274255783E-4</v>
      </c>
      <c r="K29" s="153"/>
      <c r="L29" s="280"/>
      <c r="M29" s="280"/>
      <c r="N29" s="84" t="s">
        <v>133</v>
      </c>
    </row>
    <row r="30" spans="1:14" ht="25.5">
      <c r="A30" s="249"/>
      <c r="B30" s="285"/>
      <c r="C30" s="48" t="s">
        <v>131</v>
      </c>
      <c r="D30" s="102">
        <v>1000.6576</v>
      </c>
      <c r="E30" s="102">
        <v>0.32879999999999998</v>
      </c>
      <c r="F30" s="102">
        <f t="shared" si="6"/>
        <v>1000.9864</v>
      </c>
      <c r="G30" s="72" t="s">
        <v>132</v>
      </c>
      <c r="H30" s="103">
        <v>1032.8800000000001</v>
      </c>
      <c r="I30" s="159">
        <v>1000</v>
      </c>
      <c r="J30" s="62">
        <f t="shared" si="5"/>
        <v>3.2858392321209571E-4</v>
      </c>
      <c r="K30" s="153"/>
      <c r="L30" s="280"/>
      <c r="M30" s="280"/>
      <c r="N30" s="84" t="s">
        <v>134</v>
      </c>
    </row>
    <row r="31" spans="1:14" ht="14.25" customHeight="1">
      <c r="A31" s="249"/>
      <c r="B31" s="286"/>
      <c r="C31" s="42" t="s">
        <v>13</v>
      </c>
      <c r="D31" s="104">
        <v>1042.1492000000001</v>
      </c>
      <c r="E31" s="104">
        <v>0.1656</v>
      </c>
      <c r="F31" s="104">
        <f t="shared" si="6"/>
        <v>1042.3148000000001</v>
      </c>
      <c r="G31" s="77" t="s">
        <v>9</v>
      </c>
      <c r="H31" s="105">
        <f>F31</f>
        <v>1042.3148000000001</v>
      </c>
      <c r="I31" s="159">
        <v>1041.8161</v>
      </c>
      <c r="J31" s="62">
        <f t="shared" si="5"/>
        <v>1.5890239132746058E-4</v>
      </c>
      <c r="K31" s="153"/>
      <c r="L31" s="280"/>
      <c r="M31" s="280"/>
      <c r="N31" s="84"/>
    </row>
    <row r="32" spans="1:14" ht="42.75">
      <c r="A32" s="249"/>
      <c r="B32" s="118"/>
      <c r="C32" s="43" t="s">
        <v>91</v>
      </c>
      <c r="D32" s="14">
        <v>1100.6253999999999</v>
      </c>
      <c r="E32" s="28">
        <v>0.31269999999999998</v>
      </c>
      <c r="F32" s="28">
        <f t="shared" si="6"/>
        <v>1100.9380999999998</v>
      </c>
      <c r="G32" s="74" t="s">
        <v>71</v>
      </c>
      <c r="H32" s="28">
        <v>1128.46</v>
      </c>
      <c r="I32" s="159">
        <v>1100</v>
      </c>
      <c r="J32" s="62">
        <f t="shared" si="5"/>
        <v>2.8411119714300616E-4</v>
      </c>
      <c r="K32" s="153"/>
      <c r="L32" s="280"/>
      <c r="M32" s="280"/>
      <c r="N32" s="84" t="s">
        <v>109</v>
      </c>
    </row>
    <row r="33" spans="1:14" ht="23.25" thickBot="1">
      <c r="A33" s="250"/>
      <c r="B33" s="119"/>
      <c r="C33" s="56" t="s">
        <v>125</v>
      </c>
      <c r="D33" s="57">
        <v>10006.580000000002</v>
      </c>
      <c r="E33" s="58">
        <v>3.29</v>
      </c>
      <c r="F33" s="58">
        <f>D33+E33</f>
        <v>10009.870000000003</v>
      </c>
      <c r="G33" s="75" t="s">
        <v>126</v>
      </c>
      <c r="H33" s="58">
        <v>11196.73</v>
      </c>
      <c r="I33" s="159">
        <v>10000</v>
      </c>
      <c r="J33" s="62">
        <f t="shared" si="5"/>
        <v>3.2878366035148869E-4</v>
      </c>
      <c r="K33" s="153"/>
      <c r="L33" s="281"/>
      <c r="M33" s="281"/>
      <c r="N33" s="84" t="s">
        <v>135</v>
      </c>
    </row>
    <row r="34" spans="1:14" ht="18.75" thickBot="1">
      <c r="A34" s="29" t="s">
        <v>144</v>
      </c>
      <c r="B34" s="80">
        <f>SUM(B26:B33)</f>
        <v>0</v>
      </c>
      <c r="C34" s="37" t="s">
        <v>75</v>
      </c>
      <c r="D34" s="11">
        <f>SUM(D26:D33)</f>
        <v>51218.752200000003</v>
      </c>
      <c r="E34" s="61">
        <f>SUM(E26:E33)</f>
        <v>17.527100000000001</v>
      </c>
      <c r="F34" s="11">
        <f>SUM(F26:F33)</f>
        <v>51236.279300000002</v>
      </c>
      <c r="G34" s="53" t="s">
        <v>57</v>
      </c>
      <c r="H34" s="66">
        <f>L26*10000</f>
        <v>3.4220083948081812</v>
      </c>
      <c r="I34" s="160">
        <f>SUM(I26:I33)</f>
        <v>51183.676099999997</v>
      </c>
      <c r="J34" s="68"/>
      <c r="K34" s="68"/>
      <c r="L34" s="7" t="s">
        <v>56</v>
      </c>
      <c r="M34" s="66">
        <f>M26*10000</f>
        <v>1249.0330641049861</v>
      </c>
      <c r="N34" s="87"/>
    </row>
    <row r="35" spans="1:14" ht="15.75" customHeight="1" thickTop="1">
      <c r="B35" s="107" t="s">
        <v>138</v>
      </c>
      <c r="C35" s="108" t="s">
        <v>139</v>
      </c>
      <c r="D35" s="108">
        <v>1399.46</v>
      </c>
      <c r="E35" s="109">
        <v>0</v>
      </c>
      <c r="F35" s="109">
        <f>D35+E35</f>
        <v>1399.46</v>
      </c>
      <c r="G35" s="110">
        <v>42811</v>
      </c>
      <c r="H35" s="108">
        <f>F35</f>
        <v>1399.46</v>
      </c>
      <c r="I35" s="111">
        <v>1500</v>
      </c>
      <c r="J35" s="112">
        <f>(H35-I35)/I35</f>
        <v>-6.7026666666666637E-2</v>
      </c>
      <c r="K35" s="112"/>
      <c r="L35" s="113" t="s">
        <v>140</v>
      </c>
      <c r="M35" s="114">
        <v>0.33</v>
      </c>
      <c r="N35" s="115"/>
    </row>
    <row r="37" spans="1:14" s="157" customFormat="1" ht="15" thickBot="1">
      <c r="A37" s="154" t="s">
        <v>0</v>
      </c>
      <c r="B37" s="155" t="s">
        <v>142</v>
      </c>
      <c r="C37" s="156" t="s">
        <v>1</v>
      </c>
      <c r="D37" s="154" t="s">
        <v>17</v>
      </c>
      <c r="E37" s="154" t="s">
        <v>11</v>
      </c>
      <c r="F37" s="154" t="s">
        <v>18</v>
      </c>
      <c r="G37" s="154" t="s">
        <v>14</v>
      </c>
      <c r="H37" s="154" t="s">
        <v>19</v>
      </c>
      <c r="I37" s="154" t="s">
        <v>2</v>
      </c>
      <c r="J37" s="155" t="s">
        <v>185</v>
      </c>
      <c r="K37" s="155"/>
      <c r="L37" s="154" t="s">
        <v>49</v>
      </c>
      <c r="M37" s="155" t="s">
        <v>30</v>
      </c>
      <c r="N37" s="155" t="s">
        <v>82</v>
      </c>
    </row>
    <row r="38" spans="1:14">
      <c r="A38" s="249" t="s">
        <v>145</v>
      </c>
      <c r="B38" s="116"/>
      <c r="C38" s="92" t="s">
        <v>123</v>
      </c>
      <c r="D38" s="94">
        <v>10019.320000000002</v>
      </c>
      <c r="E38" s="94">
        <v>6.44</v>
      </c>
      <c r="F38" s="94">
        <f>D38+E38</f>
        <v>10025.760000000002</v>
      </c>
      <c r="G38" s="93" t="s">
        <v>124</v>
      </c>
      <c r="H38" s="95">
        <v>10077.32</v>
      </c>
      <c r="I38" s="159">
        <v>10000</v>
      </c>
      <c r="J38" s="62">
        <f t="shared" ref="J38:J45" si="7">E38/D38</f>
        <v>6.4275819117465055E-4</v>
      </c>
      <c r="K38" s="153"/>
      <c r="L38" s="280">
        <f>E46/D46</f>
        <v>3.4207792289866763E-4</v>
      </c>
      <c r="M38" s="280">
        <f>L38*365</f>
        <v>0.12485844185801369</v>
      </c>
      <c r="N38" s="106">
        <v>42929</v>
      </c>
    </row>
    <row r="39" spans="1:14">
      <c r="A39" s="249"/>
      <c r="B39" s="117"/>
      <c r="C39" s="90" t="s">
        <v>127</v>
      </c>
      <c r="D39" s="96">
        <v>10013.320000000002</v>
      </c>
      <c r="E39" s="96">
        <v>4.4400000000000004</v>
      </c>
      <c r="F39" s="96">
        <f>D39+E39</f>
        <v>10017.760000000002</v>
      </c>
      <c r="G39" s="97" t="s">
        <v>128</v>
      </c>
      <c r="H39" s="98">
        <v>10079.98</v>
      </c>
      <c r="I39" s="159">
        <v>10000</v>
      </c>
      <c r="J39" s="62">
        <f t="shared" si="7"/>
        <v>4.4340937870756148E-4</v>
      </c>
      <c r="K39" s="153"/>
      <c r="L39" s="280"/>
      <c r="M39" s="280"/>
      <c r="N39" s="106">
        <v>42926</v>
      </c>
    </row>
    <row r="40" spans="1:14" ht="14.25" customHeight="1">
      <c r="A40" s="249"/>
      <c r="B40" s="120"/>
      <c r="C40" s="44" t="s">
        <v>3</v>
      </c>
      <c r="D40" s="99">
        <v>11045.539999999999</v>
      </c>
      <c r="E40" s="99">
        <v>1.22</v>
      </c>
      <c r="F40" s="99">
        <f t="shared" ref="F40:F44" si="8">D40+E40</f>
        <v>11046.759999999998</v>
      </c>
      <c r="G40" s="100" t="s">
        <v>10</v>
      </c>
      <c r="H40" s="101">
        <f>F40</f>
        <v>11046.759999999998</v>
      </c>
      <c r="I40" s="159">
        <v>11041.86</v>
      </c>
      <c r="J40" s="62">
        <f t="shared" si="7"/>
        <v>1.1045182037274774E-4</v>
      </c>
      <c r="K40" s="153"/>
      <c r="L40" s="280"/>
      <c r="M40" s="280"/>
      <c r="N40" s="84"/>
    </row>
    <row r="41" spans="1:14" ht="25.5">
      <c r="A41" s="249"/>
      <c r="B41" s="284"/>
      <c r="C41" s="48" t="s">
        <v>129</v>
      </c>
      <c r="D41" s="102">
        <v>7003.99</v>
      </c>
      <c r="E41" s="102">
        <v>1.33</v>
      </c>
      <c r="F41" s="102">
        <f t="shared" si="8"/>
        <v>7005.32</v>
      </c>
      <c r="G41" s="72" t="s">
        <v>130</v>
      </c>
      <c r="H41" s="103">
        <v>7021.29</v>
      </c>
      <c r="I41" s="159">
        <v>7000</v>
      </c>
      <c r="J41" s="62">
        <f t="shared" si="7"/>
        <v>1.8989176169583339E-4</v>
      </c>
      <c r="K41" s="153"/>
      <c r="L41" s="280"/>
      <c r="M41" s="280"/>
      <c r="N41" s="84" t="s">
        <v>133</v>
      </c>
    </row>
    <row r="42" spans="1:14" ht="25.5">
      <c r="A42" s="249"/>
      <c r="B42" s="285"/>
      <c r="C42" s="48" t="s">
        <v>131</v>
      </c>
      <c r="D42" s="102">
        <v>1000.9864</v>
      </c>
      <c r="E42" s="102">
        <v>0.32879999999999998</v>
      </c>
      <c r="F42" s="102">
        <f t="shared" si="8"/>
        <v>1001.3152</v>
      </c>
      <c r="G42" s="72" t="s">
        <v>132</v>
      </c>
      <c r="H42" s="103">
        <v>1032.8800000000001</v>
      </c>
      <c r="I42" s="159">
        <v>1000</v>
      </c>
      <c r="J42" s="62">
        <f t="shared" si="7"/>
        <v>3.2847599128219923E-4</v>
      </c>
      <c r="K42" s="153"/>
      <c r="L42" s="280"/>
      <c r="M42" s="280"/>
      <c r="N42" s="84" t="s">
        <v>134</v>
      </c>
    </row>
    <row r="43" spans="1:14" ht="14.25" customHeight="1">
      <c r="A43" s="249"/>
      <c r="B43" s="286"/>
      <c r="C43" s="42" t="s">
        <v>13</v>
      </c>
      <c r="D43" s="104">
        <v>1042.3148000000001</v>
      </c>
      <c r="E43" s="104">
        <v>0.1653</v>
      </c>
      <c r="F43" s="104">
        <f t="shared" si="8"/>
        <v>1042.4801</v>
      </c>
      <c r="G43" s="77" t="s">
        <v>9</v>
      </c>
      <c r="H43" s="105">
        <f>F43</f>
        <v>1042.4801</v>
      </c>
      <c r="I43" s="159">
        <v>1041.8161</v>
      </c>
      <c r="J43" s="62">
        <f t="shared" si="7"/>
        <v>1.5858932445361035E-4</v>
      </c>
      <c r="K43" s="153"/>
      <c r="L43" s="280"/>
      <c r="M43" s="280"/>
      <c r="N43" s="84"/>
    </row>
    <row r="44" spans="1:14" ht="42.75">
      <c r="A44" s="249"/>
      <c r="B44" s="118"/>
      <c r="C44" s="43" t="s">
        <v>91</v>
      </c>
      <c r="D44" s="14">
        <v>1100.9380999999998</v>
      </c>
      <c r="E44" s="28">
        <v>0.31269999999999998</v>
      </c>
      <c r="F44" s="28">
        <f t="shared" si="8"/>
        <v>1101.2507999999998</v>
      </c>
      <c r="G44" s="74" t="s">
        <v>71</v>
      </c>
      <c r="H44" s="28">
        <v>1128.46</v>
      </c>
      <c r="I44" s="159">
        <v>1100</v>
      </c>
      <c r="J44" s="62">
        <f t="shared" si="7"/>
        <v>2.8403050089737111E-4</v>
      </c>
      <c r="K44" s="153"/>
      <c r="L44" s="280"/>
      <c r="M44" s="280"/>
      <c r="N44" s="84" t="s">
        <v>109</v>
      </c>
    </row>
    <row r="45" spans="1:14" ht="23.25" thickBot="1">
      <c r="A45" s="250"/>
      <c r="B45" s="119"/>
      <c r="C45" s="56" t="s">
        <v>125</v>
      </c>
      <c r="D45" s="57">
        <v>10009.870000000003</v>
      </c>
      <c r="E45" s="58">
        <v>3.29</v>
      </c>
      <c r="F45" s="58">
        <f>D45+E45</f>
        <v>10013.160000000003</v>
      </c>
      <c r="G45" s="75" t="s">
        <v>126</v>
      </c>
      <c r="H45" s="58">
        <v>11196.73</v>
      </c>
      <c r="I45" s="159">
        <v>10000</v>
      </c>
      <c r="J45" s="62">
        <f t="shared" si="7"/>
        <v>3.2867559718557774E-4</v>
      </c>
      <c r="K45" s="153"/>
      <c r="L45" s="281"/>
      <c r="M45" s="281"/>
      <c r="N45" s="84" t="s">
        <v>135</v>
      </c>
    </row>
    <row r="46" spans="1:14" ht="18.75" thickBot="1">
      <c r="A46" s="29" t="s">
        <v>146</v>
      </c>
      <c r="B46" s="80">
        <f>SUM(B38:B45)</f>
        <v>0</v>
      </c>
      <c r="C46" s="37" t="s">
        <v>75</v>
      </c>
      <c r="D46" s="11">
        <f>SUM(D38:D45)</f>
        <v>51236.279300000002</v>
      </c>
      <c r="E46" s="61">
        <f>SUM(E38:E45)</f>
        <v>17.526800000000001</v>
      </c>
      <c r="F46" s="11">
        <f>SUM(F38:F45)</f>
        <v>51253.806100000009</v>
      </c>
      <c r="G46" s="53" t="s">
        <v>57</v>
      </c>
      <c r="H46" s="66">
        <f>L38*10000</f>
        <v>3.4207792289866763</v>
      </c>
      <c r="I46" s="161">
        <f>SUM(I38:I45)</f>
        <v>51183.676099999997</v>
      </c>
      <c r="J46" s="68"/>
      <c r="K46" s="68"/>
      <c r="L46" s="7" t="s">
        <v>56</v>
      </c>
      <c r="M46" s="66">
        <f>M38*10000</f>
        <v>1248.5844185801368</v>
      </c>
      <c r="N46" s="87"/>
    </row>
    <row r="47" spans="1:14" ht="15.75" customHeight="1" thickTop="1">
      <c r="B47" s="107" t="s">
        <v>138</v>
      </c>
      <c r="C47" s="108" t="s">
        <v>139</v>
      </c>
      <c r="D47" s="108">
        <v>1399.46</v>
      </c>
      <c r="E47" s="109">
        <v>0</v>
      </c>
      <c r="F47" s="109">
        <f>D47+E47</f>
        <v>1399.46</v>
      </c>
      <c r="G47" s="110">
        <v>42811</v>
      </c>
      <c r="H47" s="108">
        <f>F47</f>
        <v>1399.46</v>
      </c>
      <c r="I47" s="111">
        <v>1500</v>
      </c>
      <c r="J47" s="112">
        <f>(H47-I47)/I47</f>
        <v>-6.7026666666666637E-2</v>
      </c>
      <c r="K47" s="112"/>
      <c r="L47" s="113" t="s">
        <v>140</v>
      </c>
      <c r="M47" s="114">
        <v>0.33</v>
      </c>
      <c r="N47" s="115"/>
    </row>
    <row r="49" spans="1:14" s="157" customFormat="1" ht="15" thickBot="1">
      <c r="A49" s="154" t="s">
        <v>0</v>
      </c>
      <c r="B49" s="155" t="s">
        <v>142</v>
      </c>
      <c r="C49" s="156" t="s">
        <v>1</v>
      </c>
      <c r="D49" s="154" t="s">
        <v>17</v>
      </c>
      <c r="E49" s="154" t="s">
        <v>11</v>
      </c>
      <c r="F49" s="154" t="s">
        <v>18</v>
      </c>
      <c r="G49" s="154" t="s">
        <v>14</v>
      </c>
      <c r="H49" s="154" t="s">
        <v>19</v>
      </c>
      <c r="I49" s="154" t="s">
        <v>2</v>
      </c>
      <c r="J49" s="155" t="s">
        <v>185</v>
      </c>
      <c r="K49" s="155" t="s">
        <v>183</v>
      </c>
      <c r="L49" s="154" t="s">
        <v>49</v>
      </c>
      <c r="M49" s="155" t="s">
        <v>30</v>
      </c>
      <c r="N49" s="155" t="s">
        <v>82</v>
      </c>
    </row>
    <row r="50" spans="1:14">
      <c r="A50" s="249" t="s">
        <v>147</v>
      </c>
      <c r="B50" s="116">
        <v>28</v>
      </c>
      <c r="C50" s="92" t="s">
        <v>123</v>
      </c>
      <c r="D50" s="94">
        <v>10037.950000000001</v>
      </c>
      <c r="E50" s="94">
        <v>3.79</v>
      </c>
      <c r="F50" s="94">
        <f>D50+E50</f>
        <v>10041.740000000002</v>
      </c>
      <c r="G50" s="93" t="s">
        <v>124</v>
      </c>
      <c r="H50" s="95">
        <v>10049.32</v>
      </c>
      <c r="I50" s="12">
        <v>10000</v>
      </c>
      <c r="J50" s="62">
        <f t="shared" ref="J50:J54" si="9">E50/D50</f>
        <v>3.7756713273128477E-4</v>
      </c>
      <c r="K50" s="62">
        <f t="shared" ref="K50:K55" si="10">(F50-I50)/(H50-I50)</f>
        <v>0.84630981346313561</v>
      </c>
      <c r="L50" s="280">
        <f>E56/D56</f>
        <v>2.2906443121160593E-4</v>
      </c>
      <c r="M50" s="280">
        <f>L50*365</f>
        <v>8.3608517392236167E-2</v>
      </c>
      <c r="N50" s="106">
        <v>42929</v>
      </c>
    </row>
    <row r="51" spans="1:14" ht="25.5">
      <c r="A51" s="249"/>
      <c r="B51" s="117">
        <v>117.98</v>
      </c>
      <c r="C51" s="90" t="s">
        <v>153</v>
      </c>
      <c r="D51" s="96">
        <v>10000</v>
      </c>
      <c r="E51" s="96">
        <v>1.9179999999999999</v>
      </c>
      <c r="F51" s="96">
        <f>D51+E51</f>
        <v>10001.918</v>
      </c>
      <c r="G51" s="97" t="s">
        <v>149</v>
      </c>
      <c r="H51" s="98">
        <v>10047.950000000001</v>
      </c>
      <c r="I51" s="12">
        <v>10000</v>
      </c>
      <c r="J51" s="62">
        <f t="shared" si="9"/>
        <v>1.918E-4</v>
      </c>
      <c r="K51" s="62">
        <f t="shared" si="10"/>
        <v>3.999999999999241E-2</v>
      </c>
      <c r="L51" s="280"/>
      <c r="M51" s="280"/>
      <c r="N51" s="106">
        <v>42951</v>
      </c>
    </row>
    <row r="52" spans="1:14" ht="14.25" customHeight="1">
      <c r="A52" s="249"/>
      <c r="B52" s="120">
        <v>6.12</v>
      </c>
      <c r="C52" s="44" t="s">
        <v>152</v>
      </c>
      <c r="D52" s="99">
        <v>9000</v>
      </c>
      <c r="E52" s="99">
        <v>0</v>
      </c>
      <c r="F52" s="99">
        <f t="shared" ref="F52:F54" si="11">D52+E52</f>
        <v>9000</v>
      </c>
      <c r="G52" s="100" t="s">
        <v>10</v>
      </c>
      <c r="H52" s="101">
        <f>F52</f>
        <v>9000</v>
      </c>
      <c r="I52" s="12">
        <v>9000</v>
      </c>
      <c r="J52" s="62">
        <f t="shared" si="9"/>
        <v>0</v>
      </c>
      <c r="K52" s="62" t="e">
        <f t="shared" si="10"/>
        <v>#DIV/0!</v>
      </c>
      <c r="L52" s="280"/>
      <c r="M52" s="280"/>
      <c r="N52" s="84"/>
    </row>
    <row r="53" spans="1:14" ht="25.5">
      <c r="A53" s="249"/>
      <c r="B53" s="284">
        <v>118.93</v>
      </c>
      <c r="C53" s="48" t="s">
        <v>151</v>
      </c>
      <c r="D53" s="102">
        <v>10000</v>
      </c>
      <c r="E53" s="102">
        <v>2.1535000000000002</v>
      </c>
      <c r="F53" s="102">
        <f t="shared" si="11"/>
        <v>10002.1535</v>
      </c>
      <c r="G53" s="72" t="s">
        <v>150</v>
      </c>
      <c r="H53" s="103">
        <v>10079.68</v>
      </c>
      <c r="I53" s="12">
        <v>10000</v>
      </c>
      <c r="J53" s="62">
        <f t="shared" si="9"/>
        <v>2.1535000000000003E-4</v>
      </c>
      <c r="K53" s="62">
        <f t="shared" si="10"/>
        <v>2.7026857429723161E-2</v>
      </c>
      <c r="L53" s="280"/>
      <c r="M53" s="280"/>
      <c r="N53" s="84" t="s">
        <v>148</v>
      </c>
    </row>
    <row r="54" spans="1:14" ht="25.5">
      <c r="A54" s="249"/>
      <c r="B54" s="285"/>
      <c r="C54" s="48" t="s">
        <v>131</v>
      </c>
      <c r="D54" s="102">
        <v>1021.0432</v>
      </c>
      <c r="E54" s="102">
        <v>0.32879999999999998</v>
      </c>
      <c r="F54" s="102">
        <f t="shared" si="11"/>
        <v>1021.372</v>
      </c>
      <c r="G54" s="72" t="s">
        <v>132</v>
      </c>
      <c r="H54" s="103">
        <v>1032.8800000000001</v>
      </c>
      <c r="I54" s="12">
        <v>1000</v>
      </c>
      <c r="J54" s="62">
        <f t="shared" si="9"/>
        <v>3.2202359312514888E-4</v>
      </c>
      <c r="K54" s="62">
        <f t="shared" si="10"/>
        <v>0.64999999999999658</v>
      </c>
      <c r="L54" s="280"/>
      <c r="M54" s="280"/>
      <c r="N54" s="84" t="s">
        <v>134</v>
      </c>
    </row>
    <row r="55" spans="1:14" ht="23.25" thickBot="1">
      <c r="A55" s="250"/>
      <c r="B55" s="119">
        <v>29.59</v>
      </c>
      <c r="C55" s="56" t="s">
        <v>125</v>
      </c>
      <c r="D55" s="57">
        <v>10059.219999999999</v>
      </c>
      <c r="E55" s="58">
        <v>3.29</v>
      </c>
      <c r="F55" s="58">
        <f>D55+E55</f>
        <v>10062.51</v>
      </c>
      <c r="G55" s="75" t="s">
        <v>126</v>
      </c>
      <c r="H55" s="58">
        <v>11196.73</v>
      </c>
      <c r="I55" s="12">
        <v>10000</v>
      </c>
      <c r="J55" s="62">
        <f>E55/D55</f>
        <v>3.270631321315172E-4</v>
      </c>
      <c r="K55" s="62">
        <f t="shared" si="10"/>
        <v>5.2234004328461925E-2</v>
      </c>
      <c r="L55" s="281"/>
      <c r="M55" s="281"/>
      <c r="N55" s="84" t="s">
        <v>135</v>
      </c>
    </row>
    <row r="56" spans="1:14" ht="18.75" thickBot="1">
      <c r="A56" s="29" t="s">
        <v>122</v>
      </c>
      <c r="B56" s="80">
        <f>SUM(B50:B55)</f>
        <v>300.62</v>
      </c>
      <c r="C56" s="37" t="s">
        <v>75</v>
      </c>
      <c r="D56" s="11">
        <f>SUM(D50:D55)</f>
        <v>50118.213199999998</v>
      </c>
      <c r="E56" s="61">
        <f>SUM(E50:E55)</f>
        <v>11.4803</v>
      </c>
      <c r="F56" s="11">
        <f>SUM(F50:F55)</f>
        <v>50129.693500000008</v>
      </c>
      <c r="G56" s="121" t="s">
        <v>154</v>
      </c>
      <c r="H56" s="66">
        <f>L50*10000</f>
        <v>2.2906443121160591</v>
      </c>
      <c r="I56" s="158">
        <f>SUM(I50:I55)</f>
        <v>50000</v>
      </c>
      <c r="J56" s="68"/>
      <c r="K56" s="68"/>
      <c r="L56" s="7" t="s">
        <v>56</v>
      </c>
      <c r="M56" s="66">
        <f>M50*10000</f>
        <v>836.08517392236172</v>
      </c>
      <c r="N56" s="87"/>
    </row>
    <row r="57" spans="1:14" ht="15.75" customHeight="1" thickTop="1">
      <c r="B57" s="107" t="s">
        <v>138</v>
      </c>
      <c r="C57" s="108" t="s">
        <v>139</v>
      </c>
      <c r="D57" s="108">
        <v>1399.46</v>
      </c>
      <c r="E57" s="109">
        <v>5.09</v>
      </c>
      <c r="F57" s="109">
        <f>D57+E57</f>
        <v>1404.55</v>
      </c>
      <c r="G57" s="110">
        <v>42811</v>
      </c>
      <c r="H57" s="108">
        <f>F57</f>
        <v>1404.55</v>
      </c>
      <c r="I57" s="111">
        <v>1500</v>
      </c>
      <c r="J57" s="112">
        <f>(H57-I57)/I57</f>
        <v>-6.3633333333333361E-2</v>
      </c>
      <c r="K57" s="112"/>
      <c r="L57" s="113" t="s">
        <v>140</v>
      </c>
      <c r="M57" s="114">
        <v>0.33</v>
      </c>
      <c r="N57" s="115"/>
    </row>
    <row r="58" spans="1:14" ht="15" thickBot="1"/>
    <row r="59" spans="1:14" s="157" customFormat="1" ht="15.75" thickTop="1" thickBot="1">
      <c r="A59" s="212" t="s">
        <v>0</v>
      </c>
      <c r="B59" s="213" t="s">
        <v>142</v>
      </c>
      <c r="C59" s="214" t="s">
        <v>1</v>
      </c>
      <c r="D59" s="213" t="s">
        <v>17</v>
      </c>
      <c r="E59" s="213" t="s">
        <v>11</v>
      </c>
      <c r="F59" s="213" t="s">
        <v>18</v>
      </c>
      <c r="G59" s="213" t="s">
        <v>14</v>
      </c>
      <c r="H59" s="213" t="s">
        <v>19</v>
      </c>
      <c r="I59" s="213" t="s">
        <v>2</v>
      </c>
      <c r="J59" s="213" t="s">
        <v>185</v>
      </c>
      <c r="K59" s="213" t="s">
        <v>184</v>
      </c>
      <c r="L59" s="213" t="s">
        <v>49</v>
      </c>
      <c r="M59" s="213" t="s">
        <v>30</v>
      </c>
      <c r="N59" s="215" t="s">
        <v>82</v>
      </c>
    </row>
    <row r="60" spans="1:14" ht="23.25" customHeight="1">
      <c r="A60" s="287" t="s">
        <v>162</v>
      </c>
      <c r="B60" s="277">
        <v>28</v>
      </c>
      <c r="C60" s="137" t="s">
        <v>176</v>
      </c>
      <c r="D60" s="138">
        <v>8500</v>
      </c>
      <c r="E60" s="138">
        <v>3.4651999999999998</v>
      </c>
      <c r="F60" s="138">
        <f>D60+E60</f>
        <v>8503.4652000000006</v>
      </c>
      <c r="G60" s="139" t="s">
        <v>175</v>
      </c>
      <c r="H60" s="140">
        <v>9733.6200000000008</v>
      </c>
      <c r="I60" s="141">
        <v>8500</v>
      </c>
      <c r="J60" s="142">
        <f t="shared" ref="J60" si="12">E60/D60</f>
        <v>4.0767058823529408E-4</v>
      </c>
      <c r="K60" s="62">
        <f>(F60-I60)/(H60-I60)</f>
        <v>2.8089687261884113E-3</v>
      </c>
      <c r="L60" s="279">
        <f>E66/D66</f>
        <v>3.0114028409222385E-4</v>
      </c>
      <c r="M60" s="279">
        <f>L60*365</f>
        <v>0.1099162036936617</v>
      </c>
      <c r="N60" s="216" t="s">
        <v>182</v>
      </c>
    </row>
    <row r="61" spans="1:14" ht="14.25" customHeight="1">
      <c r="A61" s="288"/>
      <c r="B61" s="278"/>
      <c r="C61" s="92" t="s">
        <v>180</v>
      </c>
      <c r="D61" s="94">
        <v>10041.740000000002</v>
      </c>
      <c r="E61" s="94">
        <v>3.79</v>
      </c>
      <c r="F61" s="94">
        <f>D61+E61</f>
        <v>10045.530000000002</v>
      </c>
      <c r="G61" s="93" t="s">
        <v>124</v>
      </c>
      <c r="H61" s="95">
        <v>10049.32</v>
      </c>
      <c r="I61" s="12">
        <v>10000</v>
      </c>
      <c r="J61" s="62">
        <f t="shared" ref="J61:J64" si="13">E61/D61</f>
        <v>3.7742462959606594E-4</v>
      </c>
      <c r="K61" s="62">
        <f t="shared" ref="K61:K65" si="14">(F61-I61)/(H61-I61)</f>
        <v>0.92315490673160472</v>
      </c>
      <c r="L61" s="280"/>
      <c r="M61" s="280"/>
      <c r="N61" s="217">
        <v>42929</v>
      </c>
    </row>
    <row r="62" spans="1:14" ht="14.25" customHeight="1">
      <c r="A62" s="288"/>
      <c r="B62" s="148">
        <v>117.98</v>
      </c>
      <c r="C62" s="149" t="s">
        <v>181</v>
      </c>
      <c r="D62" s="150">
        <v>10001.918</v>
      </c>
      <c r="E62" s="150">
        <v>1.9179999999999999</v>
      </c>
      <c r="F62" s="150">
        <f>D62+E62</f>
        <v>10003.835999999999</v>
      </c>
      <c r="G62" s="151" t="s">
        <v>149</v>
      </c>
      <c r="H62" s="152">
        <v>10047.950000000001</v>
      </c>
      <c r="I62" s="12">
        <v>10000</v>
      </c>
      <c r="J62" s="62">
        <f t="shared" si="13"/>
        <v>1.9176321981443959E-4</v>
      </c>
      <c r="K62" s="62">
        <f t="shared" si="14"/>
        <v>7.9999999999984819E-2</v>
      </c>
      <c r="L62" s="280"/>
      <c r="M62" s="280"/>
      <c r="N62" s="217">
        <v>42951</v>
      </c>
    </row>
    <row r="63" spans="1:14" ht="14.25" customHeight="1">
      <c r="A63" s="288"/>
      <c r="B63" s="282">
        <v>118.93</v>
      </c>
      <c r="C63" s="48" t="s">
        <v>178</v>
      </c>
      <c r="D63" s="102">
        <v>10002.1535</v>
      </c>
      <c r="E63" s="102">
        <v>2.1535000000000002</v>
      </c>
      <c r="F63" s="102">
        <f t="shared" ref="F63:F64" si="15">D63+E63</f>
        <v>10004.307000000001</v>
      </c>
      <c r="G63" s="72" t="s">
        <v>150</v>
      </c>
      <c r="H63" s="103">
        <v>10079.68</v>
      </c>
      <c r="I63" s="12">
        <v>10000</v>
      </c>
      <c r="J63" s="62">
        <f t="shared" si="13"/>
        <v>2.1530363436234008E-4</v>
      </c>
      <c r="K63" s="62">
        <f t="shared" si="14"/>
        <v>5.4053714859446322E-2</v>
      </c>
      <c r="L63" s="280"/>
      <c r="M63" s="280"/>
      <c r="N63" s="218" t="s">
        <v>148</v>
      </c>
    </row>
    <row r="64" spans="1:14" ht="25.5">
      <c r="A64" s="288"/>
      <c r="B64" s="283"/>
      <c r="C64" s="48" t="s">
        <v>179</v>
      </c>
      <c r="D64" s="102">
        <v>1021.372</v>
      </c>
      <c r="E64" s="102">
        <v>0.32879999999999998</v>
      </c>
      <c r="F64" s="102">
        <f t="shared" si="15"/>
        <v>1021.7008</v>
      </c>
      <c r="G64" s="72" t="s">
        <v>132</v>
      </c>
      <c r="H64" s="103">
        <v>1032.8800000000001</v>
      </c>
      <c r="I64" s="12">
        <v>1000</v>
      </c>
      <c r="J64" s="62">
        <f t="shared" si="13"/>
        <v>3.2191992731345681E-4</v>
      </c>
      <c r="K64" s="62">
        <f t="shared" si="14"/>
        <v>0.65999999999999659</v>
      </c>
      <c r="L64" s="280"/>
      <c r="M64" s="280"/>
      <c r="N64" s="218" t="s">
        <v>134</v>
      </c>
    </row>
    <row r="65" spans="1:14" ht="23.25" thickBot="1">
      <c r="A65" s="289"/>
      <c r="B65" s="173">
        <v>29.59</v>
      </c>
      <c r="C65" s="172" t="s">
        <v>177</v>
      </c>
      <c r="D65" s="143">
        <v>10062.51</v>
      </c>
      <c r="E65" s="144">
        <v>3.29</v>
      </c>
      <c r="F65" s="144">
        <f>D65+E65</f>
        <v>10065.800000000001</v>
      </c>
      <c r="G65" s="145" t="s">
        <v>126</v>
      </c>
      <c r="H65" s="144">
        <v>11196.73</v>
      </c>
      <c r="I65" s="146">
        <v>10000</v>
      </c>
      <c r="J65" s="147">
        <f>E65/D65</f>
        <v>3.2695619681371744E-4</v>
      </c>
      <c r="K65" s="62">
        <f t="shared" si="14"/>
        <v>5.4983162451013277E-2</v>
      </c>
      <c r="L65" s="281"/>
      <c r="M65" s="281"/>
      <c r="N65" s="219" t="s">
        <v>135</v>
      </c>
    </row>
    <row r="66" spans="1:14" ht="18.75" thickBot="1">
      <c r="A66" s="220" t="s">
        <v>79</v>
      </c>
      <c r="B66" s="174">
        <f>SUM(B60:B65)+B69</f>
        <v>301.62</v>
      </c>
      <c r="C66" s="37" t="s">
        <v>75</v>
      </c>
      <c r="D66" s="11">
        <f>SUM(D60:D65)</f>
        <v>49629.693500000008</v>
      </c>
      <c r="E66" s="61">
        <f>SUM(E60:E65)</f>
        <v>14.945499999999999</v>
      </c>
      <c r="F66" s="11">
        <f>SUM(F60:F65)</f>
        <v>49644.639000000003</v>
      </c>
      <c r="G66" s="121" t="s">
        <v>154</v>
      </c>
      <c r="H66" s="66">
        <f>L60*10000</f>
        <v>3.0114028409222384</v>
      </c>
      <c r="I66" s="158">
        <f>SUM(I60:I65)</f>
        <v>49500</v>
      </c>
      <c r="J66" s="68"/>
      <c r="K66" s="68"/>
      <c r="L66" s="7" t="s">
        <v>56</v>
      </c>
      <c r="M66" s="66">
        <f>M60*10000</f>
        <v>1099.1620369366169</v>
      </c>
      <c r="N66" s="221"/>
    </row>
    <row r="67" spans="1:14" ht="29.25" thickTop="1">
      <c r="A67" s="225"/>
      <c r="B67" s="122" t="s">
        <v>138</v>
      </c>
      <c r="C67" s="184" t="s">
        <v>139</v>
      </c>
      <c r="D67" s="123">
        <v>1404.55</v>
      </c>
      <c r="E67" s="124">
        <v>0</v>
      </c>
      <c r="F67" s="124">
        <f>D67+E67</f>
        <v>1404.55</v>
      </c>
      <c r="G67" s="125">
        <v>42811</v>
      </c>
      <c r="H67" s="123">
        <f>F67</f>
        <v>1404.55</v>
      </c>
      <c r="I67" s="126">
        <v>1500</v>
      </c>
      <c r="J67" s="127">
        <f>(H67-I67)/I67</f>
        <v>-6.3633333333333361E-2</v>
      </c>
      <c r="K67" s="127"/>
      <c r="L67" s="128"/>
      <c r="M67" s="129"/>
      <c r="N67" s="222"/>
    </row>
    <row r="68" spans="1:14" ht="28.5">
      <c r="A68" s="225"/>
      <c r="B68" s="130" t="s">
        <v>138</v>
      </c>
      <c r="C68" s="185" t="s">
        <v>163</v>
      </c>
      <c r="D68" s="131">
        <v>1500</v>
      </c>
      <c r="E68" s="132">
        <v>0</v>
      </c>
      <c r="F68" s="132">
        <f>D68+E68</f>
        <v>1500</v>
      </c>
      <c r="G68" s="133">
        <v>42927</v>
      </c>
      <c r="H68" s="131">
        <f>F68</f>
        <v>1500</v>
      </c>
      <c r="I68" s="167">
        <v>1500</v>
      </c>
      <c r="J68" s="168">
        <f>(H68-I68)/I68</f>
        <v>0</v>
      </c>
      <c r="K68" s="168"/>
      <c r="L68" s="169"/>
      <c r="M68" s="170"/>
      <c r="N68" s="223"/>
    </row>
    <row r="69" spans="1:14" ht="25.5">
      <c r="A69" s="225"/>
      <c r="B69" s="162">
        <v>7.12</v>
      </c>
      <c r="C69" s="177" t="s">
        <v>186</v>
      </c>
      <c r="D69" s="164">
        <v>450</v>
      </c>
      <c r="E69" s="163">
        <v>0</v>
      </c>
      <c r="F69" s="163">
        <f t="shared" ref="F69" si="16">D69+E69</f>
        <v>450</v>
      </c>
      <c r="G69" s="165" t="s">
        <v>10</v>
      </c>
      <c r="H69" s="166">
        <f>F69</f>
        <v>450</v>
      </c>
      <c r="I69" s="171">
        <v>450</v>
      </c>
      <c r="J69" s="239">
        <f t="shared" ref="J69" si="17">E69/D69</f>
        <v>0</v>
      </c>
      <c r="K69" s="240">
        <f>(F69-I69)/I69</f>
        <v>0</v>
      </c>
      <c r="L69" s="175"/>
      <c r="M69" s="176"/>
      <c r="N69" s="224"/>
    </row>
    <row r="70" spans="1:14">
      <c r="A70" s="225"/>
      <c r="B70" s="186"/>
      <c r="C70" s="186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226"/>
    </row>
    <row r="71" spans="1:14" s="157" customFormat="1" ht="16.5" customHeight="1" thickBot="1">
      <c r="A71" s="227" t="s">
        <v>36</v>
      </c>
      <c r="B71" s="178" t="s">
        <v>1</v>
      </c>
      <c r="C71" s="181" t="s">
        <v>102</v>
      </c>
      <c r="D71" s="181" t="s">
        <v>74</v>
      </c>
      <c r="E71" s="181" t="s">
        <v>94</v>
      </c>
      <c r="F71" s="178" t="s">
        <v>187</v>
      </c>
      <c r="G71" s="178" t="s">
        <v>194</v>
      </c>
      <c r="H71" s="178" t="s">
        <v>192</v>
      </c>
      <c r="I71" s="180" t="s">
        <v>193</v>
      </c>
      <c r="J71" s="180" t="s">
        <v>195</v>
      </c>
      <c r="K71" s="182" t="s">
        <v>190</v>
      </c>
      <c r="L71" s="182" t="s">
        <v>191</v>
      </c>
      <c r="M71" s="179" t="s">
        <v>189</v>
      </c>
      <c r="N71" s="228" t="s">
        <v>188</v>
      </c>
    </row>
    <row r="72" spans="1:14" s="183" customFormat="1" ht="16.5" thickBot="1">
      <c r="A72" s="229" t="s">
        <v>201</v>
      </c>
      <c r="B72" s="230" t="s">
        <v>58</v>
      </c>
      <c r="C72" s="231">
        <f>F66+B66</f>
        <v>49946.259000000005</v>
      </c>
      <c r="D72" s="231">
        <f>I66</f>
        <v>49500</v>
      </c>
      <c r="E72" s="232">
        <v>20</v>
      </c>
      <c r="F72" s="233">
        <f>C72-D72</f>
        <v>446.25900000000547</v>
      </c>
      <c r="G72" s="234">
        <f>F72/D72</f>
        <v>9.0153333333334446E-3</v>
      </c>
      <c r="H72" s="233">
        <f>F72/E72</f>
        <v>22.312950000000274</v>
      </c>
      <c r="I72" s="234">
        <f>G72/E72</f>
        <v>4.5076666666667224E-4</v>
      </c>
      <c r="J72" s="235">
        <f>H72*10000/D72</f>
        <v>4.5076666666667222</v>
      </c>
      <c r="K72" s="236">
        <f>B66</f>
        <v>301.62</v>
      </c>
      <c r="L72" s="236">
        <f>F72-K72</f>
        <v>144.63900000000547</v>
      </c>
      <c r="M72" s="234">
        <f>I72*365</f>
        <v>0.16452983333333537</v>
      </c>
      <c r="N72" s="237">
        <f>H72*365</f>
        <v>8144.2267500000999</v>
      </c>
    </row>
    <row r="73" spans="1:14" ht="15" thickTop="1"/>
    <row r="74" spans="1:14" ht="15" thickBot="1"/>
    <row r="75" spans="1:14" s="157" customFormat="1" ht="15.75" thickTop="1" thickBot="1">
      <c r="A75" s="187" t="s">
        <v>0</v>
      </c>
      <c r="B75" s="188" t="s">
        <v>142</v>
      </c>
      <c r="C75" s="189" t="s">
        <v>1</v>
      </c>
      <c r="D75" s="188" t="s">
        <v>17</v>
      </c>
      <c r="E75" s="188" t="s">
        <v>11</v>
      </c>
      <c r="F75" s="188" t="s">
        <v>18</v>
      </c>
      <c r="G75" s="188" t="s">
        <v>14</v>
      </c>
      <c r="H75" s="188" t="s">
        <v>19</v>
      </c>
      <c r="I75" s="188" t="s">
        <v>2</v>
      </c>
      <c r="J75" s="188" t="s">
        <v>185</v>
      </c>
      <c r="K75" s="188" t="s">
        <v>184</v>
      </c>
      <c r="L75" s="188" t="s">
        <v>49</v>
      </c>
      <c r="M75" s="188" t="s">
        <v>30</v>
      </c>
      <c r="N75" s="190" t="s">
        <v>82</v>
      </c>
    </row>
    <row r="76" spans="1:14" ht="25.5">
      <c r="A76" s="274" t="s">
        <v>196</v>
      </c>
      <c r="B76" s="277">
        <v>28</v>
      </c>
      <c r="C76" s="137" t="s">
        <v>176</v>
      </c>
      <c r="D76" s="138">
        <v>8503.4652000000006</v>
      </c>
      <c r="E76" s="138">
        <v>3.4651999999999998</v>
      </c>
      <c r="F76" s="138">
        <f>D76+E76</f>
        <v>8506.9304000000011</v>
      </c>
      <c r="G76" s="139" t="s">
        <v>175</v>
      </c>
      <c r="H76" s="140">
        <v>9733.6200000000008</v>
      </c>
      <c r="I76" s="141">
        <v>8500</v>
      </c>
      <c r="J76" s="142">
        <f t="shared" ref="J76:J80" si="18">E76/D76</f>
        <v>4.075044606521115E-4</v>
      </c>
      <c r="K76" s="62">
        <f>(F76-I76)/(H76-I76)</f>
        <v>5.6179374523768226E-3</v>
      </c>
      <c r="L76" s="279">
        <f>E82/D82</f>
        <v>3.0104962592234782E-4</v>
      </c>
      <c r="M76" s="279">
        <f>L76*365</f>
        <v>0.10988311346165695</v>
      </c>
      <c r="N76" s="191" t="s">
        <v>182</v>
      </c>
    </row>
    <row r="77" spans="1:14" ht="25.5">
      <c r="A77" s="275"/>
      <c r="B77" s="278"/>
      <c r="C77" s="92" t="s">
        <v>180</v>
      </c>
      <c r="D77" s="94">
        <v>10045.530000000002</v>
      </c>
      <c r="E77" s="94">
        <v>3.79</v>
      </c>
      <c r="F77" s="94">
        <f>D77+E77</f>
        <v>10049.320000000003</v>
      </c>
      <c r="G77" s="93" t="s">
        <v>124</v>
      </c>
      <c r="H77" s="95">
        <v>10049.32</v>
      </c>
      <c r="I77" s="12">
        <v>10000</v>
      </c>
      <c r="J77" s="62">
        <f t="shared" si="18"/>
        <v>3.7728223398864958E-4</v>
      </c>
      <c r="K77" s="62">
        <f t="shared" ref="K77:K81" si="19">(F77-I77)/(H77-I77)</f>
        <v>1.0000000000000737</v>
      </c>
      <c r="L77" s="280"/>
      <c r="M77" s="280"/>
      <c r="N77" s="192">
        <v>42929</v>
      </c>
    </row>
    <row r="78" spans="1:14" ht="25.5">
      <c r="A78" s="275"/>
      <c r="B78" s="148">
        <v>117.98</v>
      </c>
      <c r="C78" s="149" t="s">
        <v>181</v>
      </c>
      <c r="D78" s="150">
        <v>10003.835999999999</v>
      </c>
      <c r="E78" s="150">
        <v>1.9179999999999999</v>
      </c>
      <c r="F78" s="150">
        <f>D78+E78</f>
        <v>10005.753999999999</v>
      </c>
      <c r="G78" s="151" t="s">
        <v>149</v>
      </c>
      <c r="H78" s="152">
        <v>10047.950000000001</v>
      </c>
      <c r="I78" s="12">
        <v>10000</v>
      </c>
      <c r="J78" s="62">
        <f t="shared" si="18"/>
        <v>1.9172645373234827E-4</v>
      </c>
      <c r="K78" s="62">
        <f t="shared" si="19"/>
        <v>0.11999999999997724</v>
      </c>
      <c r="L78" s="280"/>
      <c r="M78" s="280"/>
      <c r="N78" s="192">
        <v>42951</v>
      </c>
    </row>
    <row r="79" spans="1:14" ht="25.5">
      <c r="A79" s="275"/>
      <c r="B79" s="282">
        <v>118.93</v>
      </c>
      <c r="C79" s="48" t="s">
        <v>178</v>
      </c>
      <c r="D79" s="102">
        <v>10004.307000000001</v>
      </c>
      <c r="E79" s="102">
        <v>2.1535000000000002</v>
      </c>
      <c r="F79" s="102">
        <f t="shared" ref="F79:F80" si="20">D79+E79</f>
        <v>10006.460500000001</v>
      </c>
      <c r="G79" s="72" t="s">
        <v>150</v>
      </c>
      <c r="H79" s="103">
        <v>10079.68</v>
      </c>
      <c r="I79" s="12">
        <v>10000</v>
      </c>
      <c r="J79" s="62">
        <f t="shared" si="18"/>
        <v>2.1525728868576304E-4</v>
      </c>
      <c r="K79" s="62">
        <f t="shared" si="19"/>
        <v>8.1080572289169484E-2</v>
      </c>
      <c r="L79" s="280"/>
      <c r="M79" s="280"/>
      <c r="N79" s="193" t="s">
        <v>148</v>
      </c>
    </row>
    <row r="80" spans="1:14" ht="25.5">
      <c r="A80" s="275"/>
      <c r="B80" s="283"/>
      <c r="C80" s="48" t="s">
        <v>179</v>
      </c>
      <c r="D80" s="102">
        <v>1021.7008</v>
      </c>
      <c r="E80" s="102">
        <v>0.32879999999999998</v>
      </c>
      <c r="F80" s="102">
        <f t="shared" si="20"/>
        <v>1022.0296</v>
      </c>
      <c r="G80" s="72" t="s">
        <v>132</v>
      </c>
      <c r="H80" s="103">
        <v>1032.8800000000001</v>
      </c>
      <c r="I80" s="12">
        <v>1000</v>
      </c>
      <c r="J80" s="62">
        <f t="shared" si="18"/>
        <v>3.2181632822446648E-4</v>
      </c>
      <c r="K80" s="62">
        <f t="shared" si="19"/>
        <v>0.66999999999999649</v>
      </c>
      <c r="L80" s="280"/>
      <c r="M80" s="280"/>
      <c r="N80" s="193" t="s">
        <v>134</v>
      </c>
    </row>
    <row r="81" spans="1:14" ht="23.25" thickBot="1">
      <c r="A81" s="276"/>
      <c r="B81" s="173">
        <v>29.59</v>
      </c>
      <c r="C81" s="172" t="s">
        <v>177</v>
      </c>
      <c r="D81" s="143">
        <v>10065.800000000001</v>
      </c>
      <c r="E81" s="144">
        <v>3.29</v>
      </c>
      <c r="F81" s="144">
        <f>D81+E81</f>
        <v>10069.090000000002</v>
      </c>
      <c r="G81" s="145" t="s">
        <v>126</v>
      </c>
      <c r="H81" s="144">
        <v>11196.73</v>
      </c>
      <c r="I81" s="146">
        <v>10000</v>
      </c>
      <c r="J81" s="147">
        <f>E81/D81</f>
        <v>3.2684933139939197E-4</v>
      </c>
      <c r="K81" s="62">
        <f t="shared" si="19"/>
        <v>5.7732320573564623E-2</v>
      </c>
      <c r="L81" s="281"/>
      <c r="M81" s="281"/>
      <c r="N81" s="194" t="s">
        <v>135</v>
      </c>
    </row>
    <row r="82" spans="1:14" ht="18.75" thickBot="1">
      <c r="A82" s="195" t="s">
        <v>197</v>
      </c>
      <c r="B82" s="174">
        <f>SUM(B76:B81)</f>
        <v>294.5</v>
      </c>
      <c r="C82" s="37" t="s">
        <v>75</v>
      </c>
      <c r="D82" s="11">
        <f>SUM(D76:D81)</f>
        <v>49644.639000000003</v>
      </c>
      <c r="E82" s="61">
        <f>SUM(E76:E81)</f>
        <v>14.945499999999999</v>
      </c>
      <c r="F82" s="11">
        <f>SUM(F76:F81)</f>
        <v>49659.584500000012</v>
      </c>
      <c r="G82" s="121" t="s">
        <v>154</v>
      </c>
      <c r="H82" s="66">
        <f>L76*10000</f>
        <v>3.0104962592234781</v>
      </c>
      <c r="I82" s="158">
        <f>SUM(I76:I81)</f>
        <v>49500</v>
      </c>
      <c r="J82" s="68"/>
      <c r="K82" s="68"/>
      <c r="L82" s="7" t="s">
        <v>56</v>
      </c>
      <c r="M82" s="66">
        <f>M76*10000</f>
        <v>1098.8311346165694</v>
      </c>
      <c r="N82" s="196"/>
    </row>
    <row r="83" spans="1:14" ht="26.25" thickTop="1">
      <c r="A83" s="271" t="s">
        <v>198</v>
      </c>
      <c r="B83" s="122" t="s">
        <v>138</v>
      </c>
      <c r="C83" s="245" t="s">
        <v>139</v>
      </c>
      <c r="D83" s="123">
        <v>1404.55</v>
      </c>
      <c r="E83" s="124">
        <v>3.47</v>
      </c>
      <c r="F83" s="124">
        <f>D83+E83</f>
        <v>1408.02</v>
      </c>
      <c r="G83" s="125">
        <v>42811</v>
      </c>
      <c r="H83" s="123">
        <f>F83</f>
        <v>1408.02</v>
      </c>
      <c r="I83" s="126">
        <v>1500</v>
      </c>
      <c r="J83" s="127">
        <f>(H83-I83)/I83</f>
        <v>-6.1320000000000013E-2</v>
      </c>
      <c r="K83" s="127"/>
      <c r="L83" s="128"/>
      <c r="M83" s="129"/>
      <c r="N83" s="197"/>
    </row>
    <row r="84" spans="1:14" ht="25.5">
      <c r="A84" s="272"/>
      <c r="B84" s="130" t="s">
        <v>138</v>
      </c>
      <c r="C84" s="244" t="s">
        <v>199</v>
      </c>
      <c r="D84" s="131">
        <v>1500</v>
      </c>
      <c r="E84" s="132">
        <v>-2.25</v>
      </c>
      <c r="F84" s="132">
        <f>D84+E84</f>
        <v>1497.75</v>
      </c>
      <c r="G84" s="133">
        <v>42927</v>
      </c>
      <c r="H84" s="131">
        <f>F84</f>
        <v>1497.75</v>
      </c>
      <c r="I84" s="167">
        <v>1500</v>
      </c>
      <c r="J84" s="168">
        <f>(H84-I84)/I84</f>
        <v>-1.5E-3</v>
      </c>
      <c r="K84" s="238" t="s">
        <v>204</v>
      </c>
      <c r="L84" s="243">
        <v>1.4562999999999999</v>
      </c>
      <c r="M84" s="242" t="s">
        <v>203</v>
      </c>
      <c r="N84" s="241" t="s">
        <v>202</v>
      </c>
    </row>
    <row r="85" spans="1:14" ht="25.5">
      <c r="A85" s="273"/>
      <c r="B85" s="162">
        <v>7.12</v>
      </c>
      <c r="C85" s="177" t="s">
        <v>186</v>
      </c>
      <c r="D85" s="164">
        <v>450</v>
      </c>
      <c r="E85" s="163">
        <v>0.06</v>
      </c>
      <c r="F85" s="163">
        <f t="shared" ref="F85" si="21">D85+E85</f>
        <v>450.06</v>
      </c>
      <c r="G85" s="165" t="s">
        <v>10</v>
      </c>
      <c r="H85" s="166">
        <f>F85</f>
        <v>450.06</v>
      </c>
      <c r="I85" s="171">
        <v>450</v>
      </c>
      <c r="J85" s="239">
        <f t="shared" ref="J85" si="22">E85/D85</f>
        <v>1.3333333333333334E-4</v>
      </c>
      <c r="K85" s="240">
        <f>(F85-I85)/I85</f>
        <v>1.3333333333333838E-4</v>
      </c>
      <c r="L85" s="175"/>
      <c r="M85" s="176"/>
      <c r="N85" s="198"/>
    </row>
    <row r="86" spans="1:14">
      <c r="A86" s="199"/>
      <c r="B86" s="186"/>
      <c r="C86" s="186"/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200"/>
    </row>
    <row r="87" spans="1:14" s="157" customFormat="1" ht="16.5" customHeight="1" thickBot="1">
      <c r="A87" s="201" t="s">
        <v>36</v>
      </c>
      <c r="B87" s="178" t="s">
        <v>1</v>
      </c>
      <c r="C87" s="181" t="s">
        <v>102</v>
      </c>
      <c r="D87" s="181" t="s">
        <v>74</v>
      </c>
      <c r="E87" s="181" t="s">
        <v>94</v>
      </c>
      <c r="F87" s="178" t="s">
        <v>187</v>
      </c>
      <c r="G87" s="178" t="s">
        <v>194</v>
      </c>
      <c r="H87" s="178" t="s">
        <v>192</v>
      </c>
      <c r="I87" s="180" t="s">
        <v>193</v>
      </c>
      <c r="J87" s="180" t="s">
        <v>195</v>
      </c>
      <c r="K87" s="182" t="s">
        <v>190</v>
      </c>
      <c r="L87" s="182" t="s">
        <v>191</v>
      </c>
      <c r="M87" s="179" t="s">
        <v>189</v>
      </c>
      <c r="N87" s="202" t="s">
        <v>205</v>
      </c>
    </row>
    <row r="88" spans="1:14" s="183" customFormat="1" ht="16.5" thickBot="1">
      <c r="A88" s="203" t="s">
        <v>200</v>
      </c>
      <c r="B88" s="204" t="s">
        <v>58</v>
      </c>
      <c r="C88" s="205">
        <f>F82+B82</f>
        <v>49954.084500000012</v>
      </c>
      <c r="D88" s="205">
        <f>I82</f>
        <v>49500</v>
      </c>
      <c r="E88" s="206">
        <v>21</v>
      </c>
      <c r="F88" s="207">
        <f>C88-D88</f>
        <v>454.08450000001176</v>
      </c>
      <c r="G88" s="208">
        <f>F88/D88</f>
        <v>9.1734242424244793E-3</v>
      </c>
      <c r="H88" s="207">
        <f>F88/E88</f>
        <v>21.62307142857199</v>
      </c>
      <c r="I88" s="208">
        <f>G88/E88</f>
        <v>4.3682972582973709E-4</v>
      </c>
      <c r="J88" s="209">
        <f>H88*10000/D88</f>
        <v>4.368297258297372</v>
      </c>
      <c r="K88" s="210">
        <f>B82</f>
        <v>294.5</v>
      </c>
      <c r="L88" s="210">
        <f>F88-K88</f>
        <v>159.58450000001176</v>
      </c>
      <c r="M88" s="208">
        <f>I88*365</f>
        <v>0.15944284992785404</v>
      </c>
      <c r="N88" s="211">
        <f>H88*365</f>
        <v>7892.4210714287765</v>
      </c>
    </row>
    <row r="89" spans="1:14" ht="15.75" thickTop="1" thickBot="1"/>
    <row r="90" spans="1:14" s="157" customFormat="1" ht="15.75" thickTop="1" thickBot="1">
      <c r="A90" s="187" t="s">
        <v>0</v>
      </c>
      <c r="B90" s="188" t="s">
        <v>142</v>
      </c>
      <c r="C90" s="189" t="s">
        <v>1</v>
      </c>
      <c r="D90" s="188" t="s">
        <v>17</v>
      </c>
      <c r="E90" s="188" t="s">
        <v>11</v>
      </c>
      <c r="F90" s="188" t="s">
        <v>18</v>
      </c>
      <c r="G90" s="188" t="s">
        <v>14</v>
      </c>
      <c r="H90" s="188" t="s">
        <v>19</v>
      </c>
      <c r="I90" s="188" t="s">
        <v>2</v>
      </c>
      <c r="J90" s="188" t="s">
        <v>185</v>
      </c>
      <c r="K90" s="188" t="s">
        <v>183</v>
      </c>
      <c r="L90" s="188" t="s">
        <v>49</v>
      </c>
      <c r="M90" s="188" t="s">
        <v>30</v>
      </c>
      <c r="N90" s="190" t="s">
        <v>82</v>
      </c>
    </row>
    <row r="91" spans="1:14" ht="25.5">
      <c r="A91" s="274" t="s">
        <v>206</v>
      </c>
      <c r="B91" s="277">
        <v>28</v>
      </c>
      <c r="C91" s="137" t="s">
        <v>176</v>
      </c>
      <c r="D91" s="138">
        <v>8506.9304000000011</v>
      </c>
      <c r="E91" s="138">
        <v>3.4651999999999998</v>
      </c>
      <c r="F91" s="138">
        <f>D91+E91</f>
        <v>8510.3956000000017</v>
      </c>
      <c r="G91" s="139" t="s">
        <v>175</v>
      </c>
      <c r="H91" s="140">
        <v>9733.6200000000008</v>
      </c>
      <c r="I91" s="141">
        <v>8500</v>
      </c>
      <c r="J91" s="142">
        <f t="shared" ref="J91:J95" si="23">E91/D91</f>
        <v>4.0733846840923955E-4</v>
      </c>
      <c r="K91" s="62">
        <f>(F91-I91)/(H91-I91)</f>
        <v>8.4269061785652334E-3</v>
      </c>
      <c r="L91" s="279">
        <f>E97/D97</f>
        <v>2.2463941477399992E-4</v>
      </c>
      <c r="M91" s="279">
        <f>L91*365</f>
        <v>8.199338639250997E-2</v>
      </c>
      <c r="N91" s="191" t="s">
        <v>182</v>
      </c>
    </row>
    <row r="92" spans="1:14" ht="25.5">
      <c r="A92" s="275"/>
      <c r="B92" s="278"/>
      <c r="C92" s="92" t="s">
        <v>180</v>
      </c>
      <c r="D92" s="94">
        <v>10049.320000000003</v>
      </c>
      <c r="E92" s="94">
        <v>0</v>
      </c>
      <c r="F92" s="94">
        <f>D92+E92</f>
        <v>10049.320000000003</v>
      </c>
      <c r="G92" s="93" t="s">
        <v>124</v>
      </c>
      <c r="H92" s="95">
        <v>10049.32</v>
      </c>
      <c r="I92" s="12">
        <v>10000</v>
      </c>
      <c r="J92" s="62">
        <f t="shared" si="23"/>
        <v>0</v>
      </c>
      <c r="K92" s="62">
        <f t="shared" ref="K92:K96" si="24">(F92-I92)/(H92-I92)</f>
        <v>1.0000000000000737</v>
      </c>
      <c r="L92" s="280"/>
      <c r="M92" s="280"/>
      <c r="N92" s="192">
        <v>42929</v>
      </c>
    </row>
    <row r="93" spans="1:14" ht="25.5">
      <c r="A93" s="275"/>
      <c r="B93" s="148">
        <v>117.98</v>
      </c>
      <c r="C93" s="149" t="s">
        <v>181</v>
      </c>
      <c r="D93" s="150">
        <v>10005.753999999999</v>
      </c>
      <c r="E93" s="150">
        <v>1.9179999999999999</v>
      </c>
      <c r="F93" s="150">
        <f>D93+E93</f>
        <v>10007.671999999999</v>
      </c>
      <c r="G93" s="151" t="s">
        <v>149</v>
      </c>
      <c r="H93" s="152">
        <v>10047.950000000001</v>
      </c>
      <c r="I93" s="12">
        <v>10000</v>
      </c>
      <c r="J93" s="62">
        <f t="shared" si="23"/>
        <v>1.916897017456156E-4</v>
      </c>
      <c r="K93" s="62">
        <f t="shared" si="24"/>
        <v>0.15999999999996964</v>
      </c>
      <c r="L93" s="280"/>
      <c r="M93" s="280"/>
      <c r="N93" s="192">
        <v>42951</v>
      </c>
    </row>
    <row r="94" spans="1:14" ht="25.5">
      <c r="A94" s="275"/>
      <c r="B94" s="282">
        <v>118.93</v>
      </c>
      <c r="C94" s="48" t="s">
        <v>178</v>
      </c>
      <c r="D94" s="102">
        <v>10006.460500000001</v>
      </c>
      <c r="E94" s="102">
        <v>2.1535000000000002</v>
      </c>
      <c r="F94" s="102">
        <f t="shared" ref="F94:F95" si="25">D94+E94</f>
        <v>10008.614000000001</v>
      </c>
      <c r="G94" s="72" t="s">
        <v>150</v>
      </c>
      <c r="H94" s="103">
        <v>10079.68</v>
      </c>
      <c r="I94" s="12">
        <v>10000</v>
      </c>
      <c r="J94" s="62">
        <f t="shared" si="23"/>
        <v>2.1521096295738139E-4</v>
      </c>
      <c r="K94" s="62">
        <f t="shared" si="24"/>
        <v>0.10810742971889264</v>
      </c>
      <c r="L94" s="280"/>
      <c r="M94" s="280"/>
      <c r="N94" s="193" t="s">
        <v>148</v>
      </c>
    </row>
    <row r="95" spans="1:14" ht="25.5">
      <c r="A95" s="275"/>
      <c r="B95" s="283"/>
      <c r="C95" s="48" t="s">
        <v>179</v>
      </c>
      <c r="D95" s="102">
        <v>1022.0296</v>
      </c>
      <c r="E95" s="102">
        <v>0.32879999999999998</v>
      </c>
      <c r="F95" s="102">
        <f t="shared" si="25"/>
        <v>1022.3584</v>
      </c>
      <c r="G95" s="72" t="s">
        <v>132</v>
      </c>
      <c r="H95" s="103">
        <v>1032.8800000000001</v>
      </c>
      <c r="I95" s="12">
        <v>1000</v>
      </c>
      <c r="J95" s="62">
        <f t="shared" si="23"/>
        <v>3.2171279579378133E-4</v>
      </c>
      <c r="K95" s="62">
        <f t="shared" si="24"/>
        <v>0.6799999999999965</v>
      </c>
      <c r="L95" s="280"/>
      <c r="M95" s="280"/>
      <c r="N95" s="193" t="s">
        <v>134</v>
      </c>
    </row>
    <row r="96" spans="1:14" ht="23.25" thickBot="1">
      <c r="A96" s="276"/>
      <c r="B96" s="173">
        <v>29.59</v>
      </c>
      <c r="C96" s="172" t="s">
        <v>177</v>
      </c>
      <c r="D96" s="143">
        <v>10069.090000000002</v>
      </c>
      <c r="E96" s="144">
        <v>3.29</v>
      </c>
      <c r="F96" s="144">
        <f>D96+E96</f>
        <v>10072.380000000003</v>
      </c>
      <c r="G96" s="145" t="s">
        <v>126</v>
      </c>
      <c r="H96" s="144">
        <v>11196.73</v>
      </c>
      <c r="I96" s="146">
        <v>10000</v>
      </c>
      <c r="J96" s="147">
        <f>E96/D96</f>
        <v>3.2674253582001941E-4</v>
      </c>
      <c r="K96" s="62">
        <f t="shared" si="24"/>
        <v>6.0481478696115969E-2</v>
      </c>
      <c r="L96" s="281"/>
      <c r="M96" s="281"/>
      <c r="N96" s="194" t="s">
        <v>135</v>
      </c>
    </row>
    <row r="97" spans="1:14" ht="18.75" thickBot="1">
      <c r="A97" s="195" t="s">
        <v>104</v>
      </c>
      <c r="B97" s="174">
        <f>SUM(B91:B96)</f>
        <v>294.5</v>
      </c>
      <c r="C97" s="37" t="s">
        <v>75</v>
      </c>
      <c r="D97" s="11">
        <f>SUM(D91:D96)</f>
        <v>49659.584500000012</v>
      </c>
      <c r="E97" s="61">
        <f>SUM(E91:E96)</f>
        <v>11.1555</v>
      </c>
      <c r="F97" s="11">
        <f>SUM(F91:F96)</f>
        <v>49670.740000000005</v>
      </c>
      <c r="G97" s="121" t="s">
        <v>154</v>
      </c>
      <c r="H97" s="66">
        <f>L91*10000</f>
        <v>2.2463941477399993</v>
      </c>
      <c r="I97" s="158">
        <f>SUM(I91:I96)</f>
        <v>49500</v>
      </c>
      <c r="J97" s="68"/>
      <c r="K97" s="68"/>
      <c r="L97" s="7" t="s">
        <v>56</v>
      </c>
      <c r="M97" s="66">
        <f>M91*10000</f>
        <v>819.93386392509967</v>
      </c>
      <c r="N97" s="196"/>
    </row>
    <row r="98" spans="1:14" ht="26.25" thickTop="1">
      <c r="A98" s="271" t="s">
        <v>198</v>
      </c>
      <c r="B98" s="122" t="s">
        <v>138</v>
      </c>
      <c r="C98" s="245" t="s">
        <v>139</v>
      </c>
      <c r="D98" s="123">
        <v>1408.02</v>
      </c>
      <c r="E98" s="124">
        <v>-3.01</v>
      </c>
      <c r="F98" s="124">
        <f>D98+E98</f>
        <v>1405.01</v>
      </c>
      <c r="G98" s="125">
        <v>42811</v>
      </c>
      <c r="H98" s="123">
        <f>F98</f>
        <v>1405.01</v>
      </c>
      <c r="I98" s="126">
        <v>1500</v>
      </c>
      <c r="J98" s="127">
        <f>(H98-I98)/I98</f>
        <v>-6.332666666666667E-2</v>
      </c>
      <c r="K98" s="127"/>
      <c r="L98" s="128"/>
      <c r="M98" s="129"/>
      <c r="N98" s="197"/>
    </row>
    <row r="99" spans="1:14" ht="25.5">
      <c r="A99" s="272"/>
      <c r="B99" s="130" t="s">
        <v>138</v>
      </c>
      <c r="C99" s="244" t="s">
        <v>199</v>
      </c>
      <c r="D99" s="131">
        <v>1497.75</v>
      </c>
      <c r="E99" s="132">
        <v>-3.07</v>
      </c>
      <c r="F99" s="132">
        <f>D99+E99</f>
        <v>1494.68</v>
      </c>
      <c r="G99" s="133">
        <v>42927</v>
      </c>
      <c r="H99" s="131">
        <f>F99</f>
        <v>1494.68</v>
      </c>
      <c r="I99" s="167">
        <v>1500</v>
      </c>
      <c r="J99" s="168">
        <f>(H99-I99)/I99</f>
        <v>-3.5466666666666242E-3</v>
      </c>
      <c r="K99" s="238" t="s">
        <v>204</v>
      </c>
      <c r="L99" s="243">
        <v>1.456</v>
      </c>
      <c r="M99" s="242" t="s">
        <v>203</v>
      </c>
      <c r="N99" s="241" t="s">
        <v>202</v>
      </c>
    </row>
    <row r="100" spans="1:14" ht="25.5">
      <c r="A100" s="273"/>
      <c r="B100" s="162">
        <v>7.12</v>
      </c>
      <c r="C100" s="177" t="s">
        <v>186</v>
      </c>
      <c r="D100" s="164">
        <v>450.06</v>
      </c>
      <c r="E100" s="163">
        <v>0.06</v>
      </c>
      <c r="F100" s="163">
        <f t="shared" ref="F100" si="26">D100+E100</f>
        <v>450.12</v>
      </c>
      <c r="G100" s="165" t="s">
        <v>10</v>
      </c>
      <c r="H100" s="166">
        <f>F100</f>
        <v>450.12</v>
      </c>
      <c r="I100" s="171">
        <v>450</v>
      </c>
      <c r="J100" s="239">
        <f t="shared" ref="J100" si="27">E100/D100</f>
        <v>1.3331555792560991E-4</v>
      </c>
      <c r="K100" s="240">
        <f>(F100-I100)/I100</f>
        <v>2.6666666666667676E-4</v>
      </c>
      <c r="L100" s="175"/>
      <c r="M100" s="176"/>
      <c r="N100" s="198"/>
    </row>
    <row r="101" spans="1:14">
      <c r="A101" s="199"/>
      <c r="B101" s="186"/>
      <c r="C101" s="186"/>
      <c r="D101" s="186"/>
      <c r="E101" s="186"/>
      <c r="F101" s="186"/>
      <c r="G101" s="186"/>
      <c r="H101" s="186"/>
      <c r="I101" s="186"/>
      <c r="J101" s="186"/>
      <c r="K101" s="186"/>
      <c r="L101" s="186"/>
      <c r="M101" s="186"/>
      <c r="N101" s="200"/>
    </row>
    <row r="102" spans="1:14" s="157" customFormat="1" ht="16.5" customHeight="1" thickBot="1">
      <c r="A102" s="201" t="s">
        <v>36</v>
      </c>
      <c r="B102" s="178" t="s">
        <v>1</v>
      </c>
      <c r="C102" s="181" t="s">
        <v>102</v>
      </c>
      <c r="D102" s="181" t="s">
        <v>74</v>
      </c>
      <c r="E102" s="181" t="s">
        <v>94</v>
      </c>
      <c r="F102" s="178" t="s">
        <v>187</v>
      </c>
      <c r="G102" s="178" t="s">
        <v>194</v>
      </c>
      <c r="H102" s="178" t="s">
        <v>192</v>
      </c>
      <c r="I102" s="180" t="s">
        <v>193</v>
      </c>
      <c r="J102" s="180" t="s">
        <v>112</v>
      </c>
      <c r="K102" s="182" t="s">
        <v>190</v>
      </c>
      <c r="L102" s="182" t="s">
        <v>225</v>
      </c>
      <c r="M102" s="179" t="s">
        <v>189</v>
      </c>
      <c r="N102" s="202" t="s">
        <v>188</v>
      </c>
    </row>
    <row r="103" spans="1:14" s="183" customFormat="1" ht="16.5" thickBot="1">
      <c r="A103" s="203" t="s">
        <v>207</v>
      </c>
      <c r="B103" s="204" t="s">
        <v>58</v>
      </c>
      <c r="C103" s="205">
        <f>F97+B97</f>
        <v>49965.240000000005</v>
      </c>
      <c r="D103" s="205">
        <f>I97</f>
        <v>49500</v>
      </c>
      <c r="E103" s="206">
        <v>22</v>
      </c>
      <c r="F103" s="207">
        <f>C103-D103</f>
        <v>465.24000000000524</v>
      </c>
      <c r="G103" s="208">
        <f>F103/D103</f>
        <v>9.3987878787879838E-3</v>
      </c>
      <c r="H103" s="207">
        <f>F103/E103</f>
        <v>21.147272727272966</v>
      </c>
      <c r="I103" s="208">
        <f>G103/E103</f>
        <v>4.2721763085399927E-4</v>
      </c>
      <c r="J103" s="209">
        <f>H103*10000/D103</f>
        <v>4.2721763085399926</v>
      </c>
      <c r="K103" s="210">
        <f>B97</f>
        <v>294.5</v>
      </c>
      <c r="L103" s="210">
        <f>F103-K103</f>
        <v>170.74000000000524</v>
      </c>
      <c r="M103" s="208">
        <f>I103*365</f>
        <v>0.15593443526170975</v>
      </c>
      <c r="N103" s="211">
        <f>H103*365</f>
        <v>7718.7545454546325</v>
      </c>
    </row>
    <row r="104" spans="1:14" ht="15" thickTop="1"/>
  </sheetData>
  <mergeCells count="37">
    <mergeCell ref="B63:B64"/>
    <mergeCell ref="A60:A65"/>
    <mergeCell ref="L60:L65"/>
    <mergeCell ref="M60:M65"/>
    <mergeCell ref="B60:B61"/>
    <mergeCell ref="A2:A9"/>
    <mergeCell ref="L2:L9"/>
    <mergeCell ref="M2:M9"/>
    <mergeCell ref="B5:B7"/>
    <mergeCell ref="A14:A21"/>
    <mergeCell ref="L14:L21"/>
    <mergeCell ref="M14:M21"/>
    <mergeCell ref="B17:B19"/>
    <mergeCell ref="A26:A33"/>
    <mergeCell ref="L26:L33"/>
    <mergeCell ref="M26:M33"/>
    <mergeCell ref="B29:B31"/>
    <mergeCell ref="A50:A55"/>
    <mergeCell ref="L50:L55"/>
    <mergeCell ref="M50:M55"/>
    <mergeCell ref="A38:A45"/>
    <mergeCell ref="L38:L45"/>
    <mergeCell ref="M38:M45"/>
    <mergeCell ref="B41:B43"/>
    <mergeCell ref="B53:B54"/>
    <mergeCell ref="A83:A85"/>
    <mergeCell ref="A76:A81"/>
    <mergeCell ref="B76:B77"/>
    <mergeCell ref="L76:L81"/>
    <mergeCell ref="M76:M81"/>
    <mergeCell ref="B79:B80"/>
    <mergeCell ref="A98:A100"/>
    <mergeCell ref="A91:A96"/>
    <mergeCell ref="B91:B92"/>
    <mergeCell ref="L91:L96"/>
    <mergeCell ref="M91:M96"/>
    <mergeCell ref="B94:B9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H26" sqref="H26"/>
    </sheetView>
  </sheetViews>
  <sheetFormatPr defaultRowHeight="14.25"/>
  <cols>
    <col min="1" max="1" width="10.875" customWidth="1"/>
    <col min="2" max="2" width="9" customWidth="1"/>
    <col min="3" max="3" width="18.375" customWidth="1"/>
    <col min="4" max="4" width="10.75" customWidth="1"/>
    <col min="5" max="5" width="10" customWidth="1"/>
    <col min="6" max="6" width="11.125" customWidth="1"/>
    <col min="7" max="7" width="15.25" customWidth="1"/>
    <col min="8" max="8" width="9.75" customWidth="1"/>
    <col min="9" max="9" width="17.125" customWidth="1"/>
    <col min="10" max="10" width="9.25" customWidth="1"/>
    <col min="11" max="11" width="10.75" customWidth="1"/>
    <col min="12" max="12" width="14.125" customWidth="1"/>
  </cols>
  <sheetData>
    <row r="1" spans="1:3">
      <c r="A1" t="s">
        <v>164</v>
      </c>
      <c r="B1" s="135" t="s">
        <v>165</v>
      </c>
      <c r="C1" s="136">
        <v>4000</v>
      </c>
    </row>
    <row r="2" spans="1:3" ht="16.5" thickBot="1">
      <c r="A2" s="10" t="s">
        <v>155</v>
      </c>
      <c r="B2" s="20" t="s">
        <v>156</v>
      </c>
      <c r="C2" s="35" t="s">
        <v>157</v>
      </c>
    </row>
    <row r="3" spans="1:3">
      <c r="A3" t="s">
        <v>158</v>
      </c>
      <c r="B3">
        <v>300</v>
      </c>
      <c r="C3" t="s">
        <v>171</v>
      </c>
    </row>
    <row r="4" spans="1:3">
      <c r="A4" t="s">
        <v>159</v>
      </c>
      <c r="B4">
        <v>300</v>
      </c>
      <c r="C4" t="s">
        <v>171</v>
      </c>
    </row>
    <row r="5" spans="1:3">
      <c r="A5" t="s">
        <v>167</v>
      </c>
      <c r="B5">
        <v>50</v>
      </c>
      <c r="C5" t="s">
        <v>172</v>
      </c>
    </row>
    <row r="6" spans="1:3">
      <c r="A6" t="s">
        <v>160</v>
      </c>
      <c r="B6">
        <v>0</v>
      </c>
      <c r="C6" t="s">
        <v>161</v>
      </c>
    </row>
    <row r="7" spans="1:3">
      <c r="A7" t="s">
        <v>166</v>
      </c>
      <c r="B7">
        <v>400</v>
      </c>
      <c r="C7" t="s">
        <v>219</v>
      </c>
    </row>
    <row r="8" spans="1:3">
      <c r="A8" s="134" t="s">
        <v>168</v>
      </c>
      <c r="B8">
        <v>300</v>
      </c>
      <c r="C8" t="s">
        <v>173</v>
      </c>
    </row>
    <row r="9" spans="1:3">
      <c r="A9" s="134" t="s">
        <v>169</v>
      </c>
      <c r="B9">
        <v>310</v>
      </c>
      <c r="C9" t="s">
        <v>173</v>
      </c>
    </row>
    <row r="10" spans="1:3">
      <c r="A10" t="s">
        <v>170</v>
      </c>
      <c r="B10">
        <v>100</v>
      </c>
      <c r="C10" t="s">
        <v>173</v>
      </c>
    </row>
    <row r="12" spans="1:3">
      <c r="A12" t="s">
        <v>174</v>
      </c>
      <c r="B12" s="135" t="s">
        <v>165</v>
      </c>
      <c r="C12" s="136">
        <v>8000</v>
      </c>
    </row>
    <row r="13" spans="1:3" ht="16.5" thickBot="1">
      <c r="A13" s="10" t="s">
        <v>155</v>
      </c>
      <c r="B13" s="20" t="s">
        <v>156</v>
      </c>
      <c r="C13" s="35" t="s">
        <v>157</v>
      </c>
    </row>
    <row r="14" spans="1:3">
      <c r="A14" t="s">
        <v>170</v>
      </c>
      <c r="B14">
        <v>4000</v>
      </c>
      <c r="C14" t="s">
        <v>173</v>
      </c>
    </row>
    <row r="17" spans="1:12" ht="18.75">
      <c r="A17" s="290" t="s">
        <v>208</v>
      </c>
      <c r="B17" s="291"/>
      <c r="C17" s="291"/>
      <c r="D17" s="291"/>
      <c r="E17" s="291"/>
      <c r="F17" s="291"/>
      <c r="G17" s="291"/>
      <c r="H17" s="291"/>
      <c r="I17" s="291"/>
      <c r="J17" s="291"/>
      <c r="K17" s="291"/>
      <c r="L17" s="292"/>
    </row>
    <row r="18" spans="1:12" ht="20.25">
      <c r="A18" s="293" t="s">
        <v>209</v>
      </c>
      <c r="B18" s="293" t="s">
        <v>210</v>
      </c>
      <c r="C18" s="294" t="s">
        <v>211</v>
      </c>
      <c r="D18" s="295" t="s">
        <v>212</v>
      </c>
      <c r="E18" s="296" t="s">
        <v>215</v>
      </c>
      <c r="F18" s="296" t="s">
        <v>214</v>
      </c>
      <c r="G18" s="303" t="s">
        <v>216</v>
      </c>
      <c r="H18" s="293" t="s">
        <v>213</v>
      </c>
      <c r="I18" s="304" t="s">
        <v>218</v>
      </c>
      <c r="J18" s="293" t="s">
        <v>217</v>
      </c>
      <c r="K18" s="293" t="s">
        <v>222</v>
      </c>
      <c r="L18" s="293" t="s">
        <v>223</v>
      </c>
    </row>
    <row r="19" spans="1:12" ht="15">
      <c r="A19" s="297">
        <v>2017</v>
      </c>
      <c r="B19" s="297">
        <v>7</v>
      </c>
      <c r="C19" s="297">
        <v>49950</v>
      </c>
      <c r="D19" s="298">
        <v>0.1</v>
      </c>
      <c r="E19" s="300">
        <f>C19*D19</f>
        <v>4995</v>
      </c>
      <c r="F19" s="300">
        <f>E19/365*G19</f>
        <v>424.23287671232879</v>
      </c>
      <c r="G19" s="297">
        <v>31</v>
      </c>
      <c r="H19" s="299">
        <v>294.5</v>
      </c>
      <c r="I19" s="305">
        <f>F19-H19</f>
        <v>129.73287671232879</v>
      </c>
      <c r="J19" s="297">
        <v>0</v>
      </c>
      <c r="K19" s="302">
        <f>H19/F19</f>
        <v>0.69419419419419415</v>
      </c>
      <c r="L19" s="301" t="s">
        <v>220</v>
      </c>
    </row>
    <row r="20" spans="1:12" ht="15">
      <c r="A20" s="297">
        <v>2017</v>
      </c>
      <c r="B20" s="297">
        <v>8</v>
      </c>
      <c r="C20" s="297">
        <f>C19+J20</f>
        <v>55950</v>
      </c>
      <c r="D20" s="298">
        <v>0.1</v>
      </c>
      <c r="E20" s="300">
        <f>C20*D20</f>
        <v>5595</v>
      </c>
      <c r="F20" s="300">
        <f>E20/365*G20</f>
        <v>475.1917808219178</v>
      </c>
      <c r="G20" s="297">
        <v>31</v>
      </c>
      <c r="H20" s="299">
        <v>0</v>
      </c>
      <c r="I20" s="305">
        <f>F20-H20</f>
        <v>475.1917808219178</v>
      </c>
      <c r="J20" s="297">
        <v>6000</v>
      </c>
      <c r="K20" s="302">
        <f>H20/F20</f>
        <v>0</v>
      </c>
      <c r="L20" s="301" t="s">
        <v>221</v>
      </c>
    </row>
    <row r="22" spans="1:12" ht="18.75">
      <c r="A22" s="290" t="s">
        <v>224</v>
      </c>
      <c r="B22" s="291"/>
      <c r="C22" s="291"/>
      <c r="D22" s="291"/>
      <c r="E22" s="291"/>
      <c r="F22" s="291"/>
      <c r="G22" s="291"/>
      <c r="H22" s="291"/>
      <c r="I22" s="291"/>
      <c r="J22" s="291"/>
      <c r="K22" s="291"/>
      <c r="L22" s="292"/>
    </row>
    <row r="23" spans="1:12" ht="20.25">
      <c r="A23" s="293" t="s">
        <v>209</v>
      </c>
      <c r="B23" s="293" t="s">
        <v>210</v>
      </c>
      <c r="C23" s="294" t="s">
        <v>211</v>
      </c>
      <c r="D23" s="295" t="s">
        <v>212</v>
      </c>
      <c r="E23" s="296" t="s">
        <v>215</v>
      </c>
      <c r="F23" s="296" t="s">
        <v>214</v>
      </c>
      <c r="G23" s="303" t="s">
        <v>216</v>
      </c>
      <c r="H23" s="293" t="s">
        <v>213</v>
      </c>
      <c r="I23" s="304" t="s">
        <v>218</v>
      </c>
      <c r="J23" s="293" t="s">
        <v>217</v>
      </c>
      <c r="K23" s="293" t="s">
        <v>222</v>
      </c>
      <c r="L23" s="293" t="s">
        <v>223</v>
      </c>
    </row>
    <row r="24" spans="1:12" ht="15">
      <c r="A24" s="297">
        <v>2017</v>
      </c>
      <c r="B24" s="297">
        <v>7</v>
      </c>
      <c r="C24" s="297">
        <v>49950</v>
      </c>
      <c r="D24" s="298">
        <v>8.199338639250997E-2</v>
      </c>
      <c r="E24" s="300">
        <f>C24*D24</f>
        <v>4095.569650305873</v>
      </c>
      <c r="F24" s="300">
        <f>E24/365*G24</f>
        <v>347.84290180680017</v>
      </c>
      <c r="G24" s="297">
        <v>31</v>
      </c>
      <c r="H24" s="299">
        <v>294.5</v>
      </c>
      <c r="I24" s="305">
        <f>F24-H24</f>
        <v>53.342901806800171</v>
      </c>
      <c r="J24" s="297">
        <v>0</v>
      </c>
      <c r="K24" s="302">
        <f>H24/F24</f>
        <v>0.84664657082343442</v>
      </c>
      <c r="L24" s="301" t="s">
        <v>220</v>
      </c>
    </row>
  </sheetData>
  <mergeCells count="2">
    <mergeCell ref="A22:L22"/>
    <mergeCell ref="A17:L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4月份</vt:lpstr>
      <vt:lpstr>6~7月份</vt:lpstr>
      <vt:lpstr>费用开支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Administrator</cp:lastModifiedBy>
  <dcterms:created xsi:type="dcterms:W3CDTF">2017-04-07T07:22:42Z</dcterms:created>
  <dcterms:modified xsi:type="dcterms:W3CDTF">2017-07-13T02:29:57Z</dcterms:modified>
</cp:coreProperties>
</file>