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5" i="4" l="1"/>
  <c r="F295" i="4"/>
  <c r="K295" i="4" s="1"/>
  <c r="L294" i="4"/>
  <c r="H294" i="4"/>
  <c r="J294" i="4" s="1"/>
  <c r="F294" i="4"/>
  <c r="H293" i="4"/>
  <c r="J293" i="4" s="1"/>
  <c r="F293" i="4"/>
  <c r="E292" i="4"/>
  <c r="D292" i="4"/>
  <c r="B292" i="4"/>
  <c r="K298" i="4" s="1"/>
  <c r="J291" i="4"/>
  <c r="F291" i="4"/>
  <c r="K291" i="4" s="1"/>
  <c r="J290" i="4"/>
  <c r="F290" i="4"/>
  <c r="K290" i="4" s="1"/>
  <c r="I289" i="4"/>
  <c r="I292" i="4" s="1"/>
  <c r="D298" i="4" s="1"/>
  <c r="F289" i="4"/>
  <c r="F292" i="4" s="1"/>
  <c r="C298" i="4" s="1"/>
  <c r="L289" i="4" l="1"/>
  <c r="M289" i="4" s="1"/>
  <c r="M292" i="4" s="1"/>
  <c r="H295" i="4"/>
  <c r="B295" i="4" s="1"/>
  <c r="F298" i="4"/>
  <c r="H298" i="4" s="1"/>
  <c r="E24" i="3"/>
  <c r="F24" i="3" s="1"/>
  <c r="J282" i="4"/>
  <c r="F282" i="4"/>
  <c r="K282" i="4" s="1"/>
  <c r="F281" i="4"/>
  <c r="H281" i="4" s="1"/>
  <c r="J281" i="4" s="1"/>
  <c r="F280" i="4"/>
  <c r="H280" i="4" s="1"/>
  <c r="J280" i="4" s="1"/>
  <c r="E279" i="4"/>
  <c r="D279" i="4"/>
  <c r="L276" i="4" s="1"/>
  <c r="B279" i="4"/>
  <c r="K285" i="4" s="1"/>
  <c r="J278" i="4"/>
  <c r="F278" i="4"/>
  <c r="J277" i="4"/>
  <c r="F277" i="4"/>
  <c r="K277" i="4" s="1"/>
  <c r="I276" i="4"/>
  <c r="I279" i="4" s="1"/>
  <c r="D285" i="4" s="1"/>
  <c r="F276" i="4"/>
  <c r="J270" i="4"/>
  <c r="F270" i="4"/>
  <c r="K270" i="4" s="1"/>
  <c r="H269" i="4"/>
  <c r="J269" i="4" s="1"/>
  <c r="F269" i="4"/>
  <c r="L269" i="4" s="1"/>
  <c r="F268" i="4"/>
  <c r="H268" i="4" s="1"/>
  <c r="J268" i="4" s="1"/>
  <c r="E267" i="4"/>
  <c r="D267" i="4"/>
  <c r="L264" i="4" s="1"/>
  <c r="B267" i="4"/>
  <c r="K273" i="4" s="1"/>
  <c r="J266" i="4"/>
  <c r="F266" i="4"/>
  <c r="J265" i="4"/>
  <c r="F265" i="4"/>
  <c r="K265" i="4" s="1"/>
  <c r="I264" i="4"/>
  <c r="I267" i="4" s="1"/>
  <c r="D273" i="4" s="1"/>
  <c r="F264" i="4"/>
  <c r="J258" i="4"/>
  <c r="F258" i="4"/>
  <c r="K258" i="4" s="1"/>
  <c r="F257" i="4"/>
  <c r="L257" i="4" s="1"/>
  <c r="H256" i="4"/>
  <c r="J256" i="4" s="1"/>
  <c r="F256" i="4"/>
  <c r="E255" i="4"/>
  <c r="D255" i="4"/>
  <c r="B255" i="4"/>
  <c r="K261" i="4" s="1"/>
  <c r="J254" i="4"/>
  <c r="F254" i="4"/>
  <c r="K254" i="4" s="1"/>
  <c r="J253" i="4"/>
  <c r="F253" i="4"/>
  <c r="K253" i="4" s="1"/>
  <c r="L252" i="4"/>
  <c r="M252" i="4" s="1"/>
  <c r="M255" i="4" s="1"/>
  <c r="I252" i="4"/>
  <c r="I255" i="4" s="1"/>
  <c r="D261" i="4" s="1"/>
  <c r="F252" i="4"/>
  <c r="K249" i="4"/>
  <c r="J246" i="4"/>
  <c r="F246" i="4"/>
  <c r="K246" i="4" s="1"/>
  <c r="H245" i="4"/>
  <c r="J245" i="4" s="1"/>
  <c r="F245" i="4"/>
  <c r="L245" i="4" s="1"/>
  <c r="F244" i="4"/>
  <c r="H244" i="4" s="1"/>
  <c r="J244" i="4" s="1"/>
  <c r="E243" i="4"/>
  <c r="D243" i="4"/>
  <c r="B243" i="4"/>
  <c r="J242" i="4"/>
  <c r="F242" i="4"/>
  <c r="K242" i="4" s="1"/>
  <c r="J241" i="4"/>
  <c r="F241" i="4"/>
  <c r="K241" i="4" s="1"/>
  <c r="L240" i="4"/>
  <c r="M240" i="4" s="1"/>
  <c r="M243" i="4" s="1"/>
  <c r="I240" i="4"/>
  <c r="I243" i="4" s="1"/>
  <c r="D249" i="4" s="1"/>
  <c r="F240" i="4"/>
  <c r="F243" i="4" s="1"/>
  <c r="C249" i="4" s="1"/>
  <c r="F249" i="4" s="1"/>
  <c r="L298" i="4" l="1"/>
  <c r="H292" i="4"/>
  <c r="G298" i="4"/>
  <c r="I298" i="4" s="1"/>
  <c r="M298" i="4" s="1"/>
  <c r="N298" i="4"/>
  <c r="J298" i="4"/>
  <c r="I24" i="3"/>
  <c r="K24" i="3"/>
  <c r="L281" i="4"/>
  <c r="F279" i="4"/>
  <c r="C285" i="4" s="1"/>
  <c r="F285" i="4" s="1"/>
  <c r="H279" i="4"/>
  <c r="M276" i="4"/>
  <c r="M279" i="4" s="1"/>
  <c r="K278" i="4"/>
  <c r="H282" i="4"/>
  <c r="B282" i="4" s="1"/>
  <c r="F267" i="4"/>
  <c r="C273" i="4" s="1"/>
  <c r="F273" i="4" s="1"/>
  <c r="G273" i="4" s="1"/>
  <c r="I273" i="4" s="1"/>
  <c r="M273" i="4" s="1"/>
  <c r="H267" i="4"/>
  <c r="M264" i="4"/>
  <c r="M267" i="4" s="1"/>
  <c r="K266" i="4"/>
  <c r="H270" i="4"/>
  <c r="B270" i="4" s="1"/>
  <c r="H258" i="4"/>
  <c r="B258" i="4" s="1"/>
  <c r="F255" i="4"/>
  <c r="C261" i="4" s="1"/>
  <c r="F261" i="4" s="1"/>
  <c r="H255" i="4"/>
  <c r="H257" i="4"/>
  <c r="J257" i="4" s="1"/>
  <c r="H246" i="4"/>
  <c r="B246" i="4" s="1"/>
  <c r="H243" i="4"/>
  <c r="G249" i="4"/>
  <c r="I249" i="4" s="1"/>
  <c r="M249" i="4" s="1"/>
  <c r="L249" i="4"/>
  <c r="H249" i="4"/>
  <c r="E29" i="3"/>
  <c r="D29" i="3" s="1"/>
  <c r="J234" i="4"/>
  <c r="F234" i="4"/>
  <c r="K234" i="4" s="1"/>
  <c r="F233" i="4"/>
  <c r="H233" i="4" s="1"/>
  <c r="J233" i="4" s="1"/>
  <c r="F232" i="4"/>
  <c r="H232" i="4" s="1"/>
  <c r="J232" i="4" s="1"/>
  <c r="E231" i="4"/>
  <c r="D231" i="4"/>
  <c r="B231" i="4"/>
  <c r="K237" i="4" s="1"/>
  <c r="J230" i="4"/>
  <c r="F230" i="4"/>
  <c r="K230" i="4" s="1"/>
  <c r="J229" i="4"/>
  <c r="F229" i="4"/>
  <c r="K229" i="4" s="1"/>
  <c r="I228" i="4"/>
  <c r="I231" i="4" s="1"/>
  <c r="D237" i="4" s="1"/>
  <c r="F228" i="4"/>
  <c r="G285" i="4" l="1"/>
  <c r="I285" i="4" s="1"/>
  <c r="M285" i="4" s="1"/>
  <c r="L285" i="4"/>
  <c r="H285" i="4"/>
  <c r="L273" i="4"/>
  <c r="H273" i="4"/>
  <c r="N273" i="4" s="1"/>
  <c r="L261" i="4"/>
  <c r="H261" i="4"/>
  <c r="G261" i="4"/>
  <c r="I261" i="4" s="1"/>
  <c r="M261" i="4" s="1"/>
  <c r="N249" i="4"/>
  <c r="J249" i="4"/>
  <c r="L228" i="4"/>
  <c r="H231" i="4" s="1"/>
  <c r="L233" i="4"/>
  <c r="F231" i="4"/>
  <c r="C237" i="4" s="1"/>
  <c r="F237" i="4" s="1"/>
  <c r="M228" i="4"/>
  <c r="M231" i="4" s="1"/>
  <c r="H234" i="4"/>
  <c r="B234" i="4" s="1"/>
  <c r="N285" i="4" l="1"/>
  <c r="J285" i="4"/>
  <c r="J273" i="4"/>
  <c r="N261" i="4"/>
  <c r="J261" i="4"/>
  <c r="L237" i="4"/>
  <c r="H237" i="4"/>
  <c r="G237" i="4"/>
  <c r="I237" i="4" s="1"/>
  <c r="M237" i="4" s="1"/>
  <c r="J222" i="4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N237" i="4" l="1"/>
  <c r="J237" i="4"/>
  <c r="L215" i="4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L201" i="4" l="1"/>
  <c r="H206" i="4" s="1"/>
  <c r="H219" i="4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L145" i="4" l="1"/>
  <c r="H150" i="4" s="1"/>
  <c r="L159" i="4"/>
  <c r="F108" i="4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L156" i="4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 s="1"/>
  <c r="I128" i="4" s="1"/>
  <c r="M128" i="4" s="1"/>
  <c r="L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L89" i="4" s="1"/>
  <c r="M89" i="4" s="1"/>
  <c r="M94" i="4" s="1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L75" i="4" l="1"/>
  <c r="M75" i="4" s="1"/>
  <c r="M80" i="4" s="1"/>
  <c r="H128" i="4"/>
  <c r="G156" i="4"/>
  <c r="I156" i="4" s="1"/>
  <c r="M156" i="4" s="1"/>
  <c r="M145" i="4"/>
  <c r="M150" i="4" s="1"/>
  <c r="G114" i="4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0" i="4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L61" i="4" s="1"/>
  <c r="M61" i="4" s="1"/>
  <c r="M66" i="4" s="1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I61" i="4"/>
  <c r="I66" i="4" s="1"/>
  <c r="D72" i="4" s="1"/>
  <c r="F61" i="4"/>
  <c r="B13" i="3"/>
  <c r="E12" i="3"/>
  <c r="E13" i="3" s="1"/>
  <c r="D12" i="3"/>
  <c r="D13" i="3" s="1"/>
  <c r="B12" i="3"/>
  <c r="H86" i="4" l="1"/>
  <c r="N86" i="4" s="1"/>
  <c r="L86" i="4"/>
  <c r="N170" i="4"/>
  <c r="J170" i="4"/>
  <c r="N142" i="4"/>
  <c r="J142" i="4"/>
  <c r="L100" i="4"/>
  <c r="H100" i="4"/>
  <c r="G100" i="4"/>
  <c r="I100" i="4" s="1"/>
  <c r="M100" i="4" s="1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L32" i="4" s="1"/>
  <c r="H38" i="4" s="1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K33" i="4"/>
  <c r="H40" i="4"/>
  <c r="J40" i="4" s="1"/>
  <c r="H41" i="4"/>
  <c r="B41" i="4" s="1"/>
  <c r="D28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44" i="4" l="1"/>
  <c r="G44" i="4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B26" i="4" s="1"/>
  <c r="F14" i="4"/>
  <c r="M2" i="4"/>
  <c r="M8" i="4" s="1"/>
  <c r="H10" i="4"/>
  <c r="J10" i="4" s="1"/>
  <c r="H11" i="4"/>
  <c r="B11" i="4" s="1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8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<sst xmlns="http://schemas.openxmlformats.org/spreadsheetml/2006/main" count="3409" uniqueCount="316">
  <si>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</si>
  <si>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</si>
  <si>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</si>
  <si>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</si>
  <si>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</si>
  <si>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</si>
  <si>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</si>
  <si>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</si>
  <si>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</si>
  <si>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</si>
  <si>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</si>
  <si>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</si>
  <si>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</si>
  <si>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</si>
  <si>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</si>
  <si>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</si>
  <si>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</si>
  <si>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</si>
  <si>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</si>
  <si>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</si>
  <si>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</si>
  <si>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</si>
  <si>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</si>
  <si>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</si>
  <si>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</si>
  <si>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</si>
  <si>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</si>
  <si>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</si>
  <si>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</si>
  <si>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</si>
  <si>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</si>
  <si>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</si>
  <si>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</si>
  <si>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</si>
  <si>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</si>
  <si>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</si>
  <si>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</si>
  <si>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</si>
  <si>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</si>
  <si>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</si>
  <si>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</si>
  <si>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</si>
  <si>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</si>
  <si>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</si>
  <si>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</si>
  <si>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</si>
  <si>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</si>
  <si>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</si>
  <si>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</si>
  <si>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</si>
  <si>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</si>
  <si>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</si>
  <si>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</si>
  <si>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</si>
  <si>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</si>
  <si>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</si>
  <si>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</si>
  <si>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</si>
  <si>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</si>
  <si>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</si>
  <si>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</si>
  <si>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</si>
  <si>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</si>
  <si>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</si>
  <si>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</si>
  <si>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</si>
  <si>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</si>
  <si>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</si>
  <si>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</si>
  <si>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</si>
  <si>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</si>
  <si>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</si>
  <si>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</si>
  <si>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</si>
  <si>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</si>
  <si>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</si>
  <si>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</si>
  <si>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</si>
  <si>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</si>
  <si>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</si>
  <si>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</si>
  <si>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</si>
  <si>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</si>
  <si>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</si>
  <si>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</si>
  <si>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</si>
  <si>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</si>
  <si>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</si>
  <si>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</si>
  <si>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</si>
  <si>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</si>
  <si>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</si>
  <si>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</si>
  <si>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</si>
  <si>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</si>
  <si>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</si>
  <si>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</si>
  <si>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</si>
  <si>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</si>
  <si>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</si>
  <si>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</si>
  <si>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</si>
  <si>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</si>
  <si>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</si>
  <si>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</si>
  <si>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</si>
  <si>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</si>
  <si>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</si>
  <si>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</si>
  <si>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</si>
  <si>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</si>
  <si>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</si>
  <si>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</si>
  <si>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</si>
  <si>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</si>
  <si>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</si>
  <si>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</si>
  <si>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</si>
  <si>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</si>
  <si>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</si>
  <si>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</si>
  <si>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</si>
  <si>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</si>
  <si>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</si>
  <si>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</si>
  <si>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</si>
  <si>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</si>
  <si>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</si>
  <si>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</si>
  <si>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</si>
  <si>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</si>
  <si>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</si>
  <si>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</si>
  <si>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</si>
  <si>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</si>
  <si>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</si>
  <si>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</si>
  <si>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</si>
  <si>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</si>
  <si>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</si>
  <si>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</si>
  <si>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</si>
  <si>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</si>
  <si>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</si>
  <si>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</si>
  <si>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</si>
  <si>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</si>
  <si>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</si>
  <si>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</si>
  <si>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</si>
  <si>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</si>
  <si>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</si>
  <si>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</si>
  <si>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</si>
  <si>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</si>
  <si>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</si>
  <si>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</si>
  <si>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</si>
  <si>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</si>
  <si>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</si>
  <si>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</si>
  <si>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</si>
  <si>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</si>
  <si>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</si>
  <si>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</si>
  <si>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</si>
  <si>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</si>
  <si>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</si>
  <si>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</si>
  <si>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</si>
  <si>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</si>
  <si>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</si>
  <si>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</si>
  <si>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</si>
  <si>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</si>
  <si>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</si>
  <si>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</si>
  <si>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</si>
  <si>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</si>
  <si>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</si>
  <si>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</si>
  <si>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</si>
  <si>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</si>
  <si>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</si>
  <si>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</si>
  <si>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</si>
  <si>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</si>
  <si>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</si>
  <si>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</si>
  <si>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</si>
  <si>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</si>
  <si>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</si>
  <si>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</si>
  <si>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</si>
  <si>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</si>
  <si>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</si>
  <si>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</si>
  <si>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</si>
  <si>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</si>
  <si>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</si>
  <si>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</si>
  <si>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</si>
  <si>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</si>
  <si>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</si>
  <si>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</si>
  <si>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</si>
  <si>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</si>
  <si>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</si>
  <si>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</si>
  <si>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</si>
  <si>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</si>
  <si>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</si>
  <si>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</si>
  <si>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</si>
  <si>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</si>
  <si>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</si>
  <si>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</si>
  <si>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</si>
  <si>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</si>
  <si>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</si>
  <si>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</si>
  <si>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</si>
  <si>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</si>
  <si>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</si>
  <si>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</si>
  <si>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</si>
  <si>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</si>
  <si>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</si>
  <si>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</si>
  <si>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</si>
  <si>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</si>
  <si>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</si>
  <si>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</si>
  <si>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</si>
  <si>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</si>
  <si>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</si>
  <si>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</si>
  <si>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</si>
  <si>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</si>
  <si>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</si>
  <si>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</si>
  <si>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</si>
  <si>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</si>
  <si>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</si>
  <si>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</si>
  <si>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</si>
  <si>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</si>
  <si>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</si>
  <si>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</si>
  <si>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</si>
  <si>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</si>
  <si>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</si>
  <si>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</si>
  <si>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</si>
  <si>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</si>
  <si>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</si>
  <si>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</si>
  <si>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</si>
  <si>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</si>
  <si>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</si>
  <si>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</si>
  <si>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</si>
  <si>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</si>
  <si>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</si>
  <si>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</si>
  <si>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</si>
  <si>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</si>
  <si>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</si>
  <si>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</si>
  <si>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</si>
  <si>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</si>
  <si>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</si>
  <si>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</si>
  <si>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</si>
  <si>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</si>
  <si>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</si>
  <si>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</si>
  <si>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</si>
  <si>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</si>
  <si>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</si>
  <si>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</si>
  <si>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</si>
  <si>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</si>
  <si>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</si>
  <si>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</si>
  <si>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</si>
  <si>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</si>
  <si>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</si>
  <si>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</si>
  <si>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</si>
  <si>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</si>
  <si>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</si>
  <si>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</si>
  <si>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</si>
  <si>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</si>
  <si>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</si>
  <si>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</si>
  <si>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</si>
  <si>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</si>
  <si>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</si>
  <si>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</si>
  <si>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</si>
  <si>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</si>
  <si>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</si>
  <si>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转入1033</t>
    <phoneticPr fontId="1" type="noConversion"/>
  </si>
  <si>
    <t>转入14080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</si>
  <si>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</si>
  <si>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</si>
  <si>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</si>
  <si>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</si>
  <si>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</si>
  <si>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</si>
  <si>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进行中…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</si>
  <si>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</si>
  <si>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</si>
  <si>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t>以上算法有误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</si>
</sst>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ck">
        <color rgb="FFFF0000"/>
      </top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3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177" fontId="4" fillId="0" borderId="71" xfId="0" applyNumberFormat="1" applyFont="1" applyBorder="1" applyAlignment="1">
      <alignment horizontal="center" vertical="center" wrapText="1"/>
    </xf>
    <xf numFmtId="182" fontId="4" fillId="0" borderId="71" xfId="0" applyNumberFormat="1" applyFont="1" applyBorder="1" applyAlignment="1">
      <alignment horizontal="center" vertical="center" wrapText="1"/>
    </xf>
    <xf numFmtId="177" fontId="4" fillId="0" borderId="71" xfId="0" applyNumberFormat="1" applyFont="1" applyBorder="1" applyAlignment="1">
      <alignment horizontal="center" vertical="center"/>
    </xf>
    <xf numFmtId="176" fontId="4" fillId="0" borderId="71" xfId="0" applyNumberFormat="1" applyFont="1" applyBorder="1" applyAlignment="1">
      <alignment horizontal="center" vertical="center"/>
    </xf>
    <xf numFmtId="184" fontId="4" fillId="0" borderId="7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 x14ac:dyDescent="0.2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 x14ac:dyDescent="0.25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 x14ac:dyDescent="0.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44">
        <f>(E5/C5)</f>
        <v>-4.9852241396383938E-2</v>
      </c>
    </row>
    <row r="3" spans="1:12" x14ac:dyDescent="0.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45"/>
    </row>
    <row r="4" spans="1:12" ht="15" thickBot="1" x14ac:dyDescent="0.25">
      <c r="A4" s="3"/>
      <c r="B4" s="3"/>
      <c r="C4" s="36"/>
      <c r="D4" s="3"/>
      <c r="E4" s="3"/>
      <c r="F4" s="345"/>
    </row>
    <row r="5" spans="1:12" ht="16.5" thickBot="1" x14ac:dyDescent="0.25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 x14ac:dyDescent="0.2"/>
    <row r="7" spans="1:12" ht="16.5" thickBot="1" x14ac:dyDescent="0.25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 x14ac:dyDescent="0.2">
      <c r="A8" s="323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40">
        <f>SUM(E8:E16)/D17</f>
        <v>-3.5170839427259689E-4</v>
      </c>
      <c r="L8" s="340">
        <f>K8*365</f>
        <v>-0.12837356390949786</v>
      </c>
    </row>
    <row r="9" spans="1:12" x14ac:dyDescent="0.2">
      <c r="A9" s="324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41"/>
      <c r="L9" s="341"/>
    </row>
    <row r="10" spans="1:12" x14ac:dyDescent="0.2">
      <c r="A10" s="324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41"/>
      <c r="L10" s="341"/>
    </row>
    <row r="11" spans="1:12" ht="28.5" x14ac:dyDescent="0.2">
      <c r="A11" s="324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41"/>
      <c r="L11" s="341"/>
    </row>
    <row r="12" spans="1:12" x14ac:dyDescent="0.2">
      <c r="A12" s="324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41"/>
      <c r="L12" s="341"/>
    </row>
    <row r="13" spans="1:12" ht="28.5" x14ac:dyDescent="0.2">
      <c r="A13" s="324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41"/>
      <c r="L13" s="341"/>
    </row>
    <row r="14" spans="1:12" ht="15.75" x14ac:dyDescent="0.2">
      <c r="A14" s="324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41"/>
      <c r="L14" s="341"/>
    </row>
    <row r="15" spans="1:12" ht="15.75" x14ac:dyDescent="0.2">
      <c r="A15" s="324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41"/>
      <c r="L15" s="341"/>
    </row>
    <row r="16" spans="1:12" ht="16.5" thickBot="1" x14ac:dyDescent="0.25">
      <c r="A16" s="325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42"/>
      <c r="L16" s="342"/>
    </row>
    <row r="17" spans="1:12" ht="24" thickBot="1" x14ac:dyDescent="0.25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 x14ac:dyDescent="0.2">
      <c r="F18"/>
      <c r="G18" s="1"/>
    </row>
    <row r="19" spans="1:12" ht="16.5" thickBot="1" x14ac:dyDescent="0.25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 x14ac:dyDescent="0.2">
      <c r="A20" s="323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9">
        <f>SUM(E20:E28)/D29</f>
        <v>1.2161830411628077E-4</v>
      </c>
      <c r="L20" s="339">
        <f>K20*365</f>
        <v>4.4390681002442478E-2</v>
      </c>
    </row>
    <row r="21" spans="1:12" x14ac:dyDescent="0.2">
      <c r="A21" s="324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7"/>
      <c r="L21" s="337"/>
    </row>
    <row r="22" spans="1:12" ht="28.5" x14ac:dyDescent="0.2">
      <c r="A22" s="324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7"/>
      <c r="L22" s="337"/>
    </row>
    <row r="23" spans="1:12" ht="15.75" x14ac:dyDescent="0.2">
      <c r="A23" s="324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7"/>
      <c r="L23" s="337"/>
    </row>
    <row r="24" spans="1:12" x14ac:dyDescent="0.2">
      <c r="A24" s="324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7"/>
      <c r="L24" s="337"/>
    </row>
    <row r="25" spans="1:12" ht="25.5" x14ac:dyDescent="0.2">
      <c r="A25" s="324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7"/>
      <c r="L25" s="337"/>
    </row>
    <row r="26" spans="1:12" ht="15.75" x14ac:dyDescent="0.2">
      <c r="A26" s="324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7"/>
      <c r="L26" s="337"/>
    </row>
    <row r="27" spans="1:12" ht="15.75" x14ac:dyDescent="0.2">
      <c r="A27" s="324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7"/>
      <c r="L27" s="337"/>
    </row>
    <row r="28" spans="1:12" ht="26.25" thickBot="1" x14ac:dyDescent="0.25">
      <c r="A28" s="325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43"/>
      <c r="L28" s="343"/>
    </row>
    <row r="29" spans="1:12" ht="24" thickBot="1" x14ac:dyDescent="0.25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 x14ac:dyDescent="0.2"/>
    <row r="31" spans="1:12" ht="16.5" thickBot="1" x14ac:dyDescent="0.25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 x14ac:dyDescent="0.2">
      <c r="A32" s="323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6">
        <f>E43/D43</f>
        <v>1.702483954985614E-4</v>
      </c>
      <c r="L32" s="339">
        <f>K32*365</f>
        <v>6.2140664356974913E-2</v>
      </c>
    </row>
    <row r="33" spans="1:12" ht="14.25" customHeight="1" x14ac:dyDescent="0.2">
      <c r="A33" s="324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7"/>
      <c r="L33" s="337"/>
    </row>
    <row r="34" spans="1:12" ht="28.5" x14ac:dyDescent="0.2">
      <c r="A34" s="324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7"/>
      <c r="L34" s="337"/>
    </row>
    <row r="35" spans="1:12" ht="25.5" x14ac:dyDescent="0.2">
      <c r="A35" s="324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7"/>
      <c r="L35" s="337"/>
    </row>
    <row r="36" spans="1:12" ht="14.25" customHeight="1" x14ac:dyDescent="0.2">
      <c r="A36" s="324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7"/>
      <c r="L36" s="337"/>
    </row>
    <row r="37" spans="1:12" ht="25.5" x14ac:dyDescent="0.2">
      <c r="A37" s="324"/>
      <c r="B37" s="329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7"/>
      <c r="L37" s="337"/>
    </row>
    <row r="38" spans="1:12" ht="15.75" customHeight="1" x14ac:dyDescent="0.2">
      <c r="A38" s="324"/>
      <c r="B38" s="330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7"/>
      <c r="L38" s="337"/>
    </row>
    <row r="39" spans="1:12" ht="15.75" customHeight="1" x14ac:dyDescent="0.2">
      <c r="A39" s="324"/>
      <c r="B39" s="331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7"/>
      <c r="L39" s="337"/>
    </row>
    <row r="40" spans="1:12" ht="28.5" x14ac:dyDescent="0.2">
      <c r="A40" s="324"/>
      <c r="B40" s="321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7"/>
      <c r="L40" s="337"/>
    </row>
    <row r="41" spans="1:12" ht="28.5" x14ac:dyDescent="0.2">
      <c r="A41" s="324"/>
      <c r="B41" s="322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7"/>
      <c r="L41" s="337"/>
    </row>
    <row r="42" spans="1:12" ht="29.25" thickBot="1" x14ac:dyDescent="0.25">
      <c r="A42" s="325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8"/>
      <c r="L42" s="338"/>
    </row>
    <row r="43" spans="1:12" ht="24" thickBot="1" x14ac:dyDescent="0.25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 x14ac:dyDescent="0.2"/>
    <row r="45" spans="1:12" ht="16.5" thickBot="1" x14ac:dyDescent="0.25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 x14ac:dyDescent="0.2">
      <c r="A46" s="323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6">
        <f>E57/D57</f>
        <v>4.0195911533449105E-4</v>
      </c>
      <c r="L46" s="339">
        <f>K46*365</f>
        <v>0.14671507709708922</v>
      </c>
    </row>
    <row r="47" spans="1:12" ht="14.25" customHeight="1" x14ac:dyDescent="0.2">
      <c r="A47" s="324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7"/>
      <c r="L47" s="337"/>
    </row>
    <row r="48" spans="1:12" ht="25.5" x14ac:dyDescent="0.2">
      <c r="A48" s="324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7"/>
      <c r="L48" s="337"/>
    </row>
    <row r="49" spans="1:13" x14ac:dyDescent="0.2">
      <c r="A49" s="324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7"/>
      <c r="L49" s="337"/>
    </row>
    <row r="50" spans="1:13" ht="14.25" customHeight="1" x14ac:dyDescent="0.2">
      <c r="A50" s="324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7"/>
      <c r="L50" s="337"/>
    </row>
    <row r="51" spans="1:13" ht="25.5" x14ac:dyDescent="0.2">
      <c r="A51" s="324"/>
      <c r="B51" s="329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7"/>
      <c r="L51" s="337"/>
    </row>
    <row r="52" spans="1:13" ht="15.75" customHeight="1" x14ac:dyDescent="0.2">
      <c r="A52" s="324"/>
      <c r="B52" s="330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7"/>
      <c r="L52" s="337"/>
    </row>
    <row r="53" spans="1:13" ht="15.75" customHeight="1" x14ac:dyDescent="0.2">
      <c r="A53" s="324"/>
      <c r="B53" s="331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7"/>
      <c r="L53" s="337"/>
    </row>
    <row r="54" spans="1:13" ht="28.5" x14ac:dyDescent="0.2">
      <c r="A54" s="324"/>
      <c r="B54" s="321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7"/>
      <c r="L54" s="337"/>
    </row>
    <row r="55" spans="1:13" ht="28.5" x14ac:dyDescent="0.2">
      <c r="A55" s="324"/>
      <c r="B55" s="322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7"/>
      <c r="L55" s="337"/>
    </row>
    <row r="56" spans="1:13" ht="29.25" thickBot="1" x14ac:dyDescent="0.25">
      <c r="A56" s="325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8"/>
      <c r="L56" s="338"/>
    </row>
    <row r="57" spans="1:13" ht="24" thickBot="1" x14ac:dyDescent="0.25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 x14ac:dyDescent="0.2"/>
    <row r="59" spans="1:13" ht="16.5" thickBot="1" x14ac:dyDescent="0.25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 x14ac:dyDescent="0.2">
      <c r="A60" s="323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6">
        <f>E71/D71</f>
        <v>-5.8921049672166818E-5</v>
      </c>
      <c r="L60" s="326">
        <f>K60*365</f>
        <v>-2.1506183130340889E-2</v>
      </c>
      <c r="M60" s="84" t="s">
        <v>95</v>
      </c>
    </row>
    <row r="61" spans="1:13" x14ac:dyDescent="0.2">
      <c r="A61" s="324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7"/>
      <c r="L61" s="327"/>
      <c r="M61" s="84"/>
    </row>
    <row r="62" spans="1:13" ht="15.75" x14ac:dyDescent="0.2">
      <c r="A62" s="324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7"/>
      <c r="L62" s="327"/>
      <c r="M62" s="84" t="s">
        <v>95</v>
      </c>
    </row>
    <row r="63" spans="1:13" x14ac:dyDescent="0.2">
      <c r="A63" s="324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7"/>
      <c r="L63" s="327"/>
      <c r="M63" s="84"/>
    </row>
    <row r="64" spans="1:13" x14ac:dyDescent="0.2">
      <c r="A64" s="324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7"/>
      <c r="L64" s="327"/>
      <c r="M64" s="84"/>
    </row>
    <row r="65" spans="1:13" ht="25.5" x14ac:dyDescent="0.2">
      <c r="A65" s="324"/>
      <c r="B65" s="329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7"/>
      <c r="L65" s="327"/>
      <c r="M65" s="84"/>
    </row>
    <row r="66" spans="1:13" x14ac:dyDescent="0.2">
      <c r="A66" s="324"/>
      <c r="B66" s="330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7"/>
      <c r="L66" s="327"/>
      <c r="M66" s="84" t="s">
        <v>99</v>
      </c>
    </row>
    <row r="67" spans="1:13" x14ac:dyDescent="0.2">
      <c r="A67" s="324"/>
      <c r="B67" s="331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7"/>
      <c r="L67" s="327"/>
      <c r="M67" s="84"/>
    </row>
    <row r="68" spans="1:13" ht="28.5" x14ac:dyDescent="0.2">
      <c r="A68" s="324"/>
      <c r="B68" s="321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7"/>
      <c r="L68" s="327"/>
      <c r="M68" s="84" t="s">
        <v>90</v>
      </c>
    </row>
    <row r="69" spans="1:13" ht="28.5" x14ac:dyDescent="0.2">
      <c r="A69" s="324"/>
      <c r="B69" s="322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7"/>
      <c r="L69" s="327"/>
      <c r="M69" s="84" t="s">
        <v>90</v>
      </c>
    </row>
    <row r="70" spans="1:13" ht="29.25" thickBot="1" x14ac:dyDescent="0.25">
      <c r="A70" s="325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8"/>
      <c r="L70" s="328"/>
      <c r="M70" s="84"/>
    </row>
    <row r="71" spans="1:13" ht="21" thickBot="1" x14ac:dyDescent="0.25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 x14ac:dyDescent="0.2"/>
    <row r="73" spans="1:13" ht="16.5" thickBot="1" x14ac:dyDescent="0.25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 x14ac:dyDescent="0.2">
      <c r="A74" s="323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6">
        <f>E86/D86</f>
        <v>7.9671574188449191E-4</v>
      </c>
      <c r="L74" s="326">
        <f>K74*365</f>
        <v>0.29080124578783956</v>
      </c>
      <c r="M74" s="84" t="s">
        <v>95</v>
      </c>
    </row>
    <row r="75" spans="1:13" ht="14.25" customHeight="1" x14ac:dyDescent="0.2">
      <c r="A75" s="324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7"/>
      <c r="L75" s="327"/>
      <c r="M75" s="84"/>
    </row>
    <row r="76" spans="1:13" ht="15.75" x14ac:dyDescent="0.2">
      <c r="A76" s="324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7"/>
      <c r="L76" s="327"/>
      <c r="M76" s="84" t="s">
        <v>95</v>
      </c>
    </row>
    <row r="77" spans="1:13" ht="14.25" customHeight="1" x14ac:dyDescent="0.2">
      <c r="A77" s="324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7"/>
      <c r="L77" s="327"/>
      <c r="M77" s="84"/>
    </row>
    <row r="78" spans="1:13" ht="14.25" customHeight="1" x14ac:dyDescent="0.2">
      <c r="A78" s="324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7"/>
      <c r="L78" s="327"/>
      <c r="M78" s="84"/>
    </row>
    <row r="79" spans="1:13" ht="25.5" x14ac:dyDescent="0.2">
      <c r="A79" s="324"/>
      <c r="B79" s="329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7"/>
      <c r="L79" s="327"/>
      <c r="M79" s="84"/>
    </row>
    <row r="80" spans="1:13" ht="22.5" x14ac:dyDescent="0.2">
      <c r="A80" s="324"/>
      <c r="B80" s="330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7"/>
      <c r="L80" s="327"/>
      <c r="M80" s="84" t="s">
        <v>98</v>
      </c>
    </row>
    <row r="81" spans="1:13" x14ac:dyDescent="0.2">
      <c r="A81" s="324"/>
      <c r="B81" s="330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7"/>
      <c r="L81" s="327"/>
      <c r="M81" s="84" t="s">
        <v>88</v>
      </c>
    </row>
    <row r="82" spans="1:13" ht="14.25" customHeight="1" x14ac:dyDescent="0.2">
      <c r="A82" s="324"/>
      <c r="B82" s="331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7"/>
      <c r="L82" s="327"/>
      <c r="M82" s="84"/>
    </row>
    <row r="83" spans="1:13" ht="28.5" x14ac:dyDescent="0.2">
      <c r="A83" s="324"/>
      <c r="B83" s="321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7"/>
      <c r="L83" s="327"/>
      <c r="M83" s="84" t="s">
        <v>90</v>
      </c>
    </row>
    <row r="84" spans="1:13" ht="28.5" x14ac:dyDescent="0.2">
      <c r="A84" s="324"/>
      <c r="B84" s="322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7"/>
      <c r="L84" s="327"/>
      <c r="M84" s="84" t="s">
        <v>90</v>
      </c>
    </row>
    <row r="85" spans="1:13" ht="29.25" thickBot="1" x14ac:dyDescent="0.25">
      <c r="A85" s="325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8"/>
      <c r="L85" s="328"/>
      <c r="M85" s="84"/>
    </row>
    <row r="86" spans="1:13" ht="18.75" thickBot="1" x14ac:dyDescent="0.25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 x14ac:dyDescent="0.2"/>
    <row r="88" spans="1:13" ht="16.5" thickBot="1" x14ac:dyDescent="0.25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 x14ac:dyDescent="0.2">
      <c r="A89" s="323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6">
        <f>E100/D100</f>
        <v>-2.7064575748492913E-4</v>
      </c>
      <c r="L89" s="326">
        <f>K89*365</f>
        <v>-9.8785701481999139E-2</v>
      </c>
      <c r="M89" s="84" t="s">
        <v>95</v>
      </c>
    </row>
    <row r="90" spans="1:13" ht="14.25" customHeight="1" x14ac:dyDescent="0.2">
      <c r="A90" s="324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7"/>
      <c r="L90" s="327"/>
      <c r="M90" s="84"/>
    </row>
    <row r="91" spans="1:13" ht="15.75" x14ac:dyDescent="0.2">
      <c r="A91" s="324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7"/>
      <c r="L91" s="327"/>
      <c r="M91" s="84" t="s">
        <v>95</v>
      </c>
    </row>
    <row r="92" spans="1:13" ht="14.25" customHeight="1" x14ac:dyDescent="0.2">
      <c r="A92" s="324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7"/>
      <c r="L92" s="327"/>
      <c r="M92" s="84" t="s">
        <v>111</v>
      </c>
    </row>
    <row r="93" spans="1:13" ht="14.25" customHeight="1" x14ac:dyDescent="0.2">
      <c r="A93" s="324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7"/>
      <c r="L93" s="327"/>
      <c r="M93" s="84"/>
    </row>
    <row r="94" spans="1:13" ht="25.5" x14ac:dyDescent="0.2">
      <c r="A94" s="324"/>
      <c r="B94" s="329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7"/>
      <c r="L94" s="327"/>
      <c r="M94" s="84" t="s">
        <v>107</v>
      </c>
    </row>
    <row r="95" spans="1:13" x14ac:dyDescent="0.2">
      <c r="A95" s="324"/>
      <c r="B95" s="330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7"/>
      <c r="L95" s="327"/>
      <c r="M95" s="84" t="s">
        <v>106</v>
      </c>
    </row>
    <row r="96" spans="1:13" ht="14.25" customHeight="1" x14ac:dyDescent="0.2">
      <c r="A96" s="324"/>
      <c r="B96" s="331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7"/>
      <c r="L96" s="327"/>
      <c r="M96" s="84"/>
    </row>
    <row r="97" spans="1:13" ht="28.5" x14ac:dyDescent="0.2">
      <c r="A97" s="324"/>
      <c r="B97" s="321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7"/>
      <c r="L97" s="327"/>
      <c r="M97" s="84" t="s">
        <v>108</v>
      </c>
    </row>
    <row r="98" spans="1:13" ht="28.5" x14ac:dyDescent="0.2">
      <c r="A98" s="324"/>
      <c r="B98" s="322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7"/>
      <c r="L98" s="327"/>
      <c r="M98" s="84" t="s">
        <v>109</v>
      </c>
    </row>
    <row r="99" spans="1:13" ht="29.25" thickBot="1" x14ac:dyDescent="0.25">
      <c r="A99" s="325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8"/>
      <c r="L99" s="328"/>
      <c r="M99" s="84" t="s">
        <v>110</v>
      </c>
    </row>
    <row r="100" spans="1:13" ht="18.75" thickBot="1" x14ac:dyDescent="0.25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 x14ac:dyDescent="0.2"/>
    <row r="102" spans="1:13" ht="16.5" thickBot="1" x14ac:dyDescent="0.25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 x14ac:dyDescent="0.2">
      <c r="A103" s="323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6">
        <f>E114/D114</f>
        <v>2.110923665137029E-4</v>
      </c>
      <c r="L103" s="326">
        <f>K103*365</f>
        <v>7.7048713777501554E-2</v>
      </c>
      <c r="M103" s="84" t="s">
        <v>95</v>
      </c>
    </row>
    <row r="104" spans="1:13" ht="14.25" customHeight="1" x14ac:dyDescent="0.2">
      <c r="A104" s="324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7"/>
      <c r="L104" s="327"/>
      <c r="M104" s="84"/>
    </row>
    <row r="105" spans="1:13" ht="15.75" x14ac:dyDescent="0.2">
      <c r="A105" s="324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7"/>
      <c r="L105" s="327"/>
      <c r="M105" s="84" t="s">
        <v>95</v>
      </c>
    </row>
    <row r="106" spans="1:13" ht="14.25" customHeight="1" x14ac:dyDescent="0.2">
      <c r="A106" s="324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7"/>
      <c r="L106" s="327"/>
      <c r="M106" s="84" t="s">
        <v>115</v>
      </c>
    </row>
    <row r="107" spans="1:13" ht="14.25" customHeight="1" x14ac:dyDescent="0.2">
      <c r="A107" s="324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7"/>
      <c r="L107" s="327"/>
      <c r="M107" s="84"/>
    </row>
    <row r="108" spans="1:13" ht="25.5" x14ac:dyDescent="0.2">
      <c r="A108" s="324"/>
      <c r="B108" s="329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7"/>
      <c r="L108" s="327"/>
      <c r="M108" s="84" t="s">
        <v>107</v>
      </c>
    </row>
    <row r="109" spans="1:13" x14ac:dyDescent="0.2">
      <c r="A109" s="324"/>
      <c r="B109" s="330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7"/>
      <c r="L109" s="327"/>
      <c r="M109" s="84" t="s">
        <v>106</v>
      </c>
    </row>
    <row r="110" spans="1:13" ht="14.25" customHeight="1" x14ac:dyDescent="0.2">
      <c r="A110" s="324"/>
      <c r="B110" s="331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7"/>
      <c r="L110" s="327"/>
      <c r="M110" s="84"/>
    </row>
    <row r="111" spans="1:13" ht="28.5" x14ac:dyDescent="0.2">
      <c r="A111" s="324"/>
      <c r="B111" s="321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7"/>
      <c r="L111" s="327"/>
      <c r="M111" s="84" t="s">
        <v>108</v>
      </c>
    </row>
    <row r="112" spans="1:13" ht="28.5" x14ac:dyDescent="0.2">
      <c r="A112" s="324"/>
      <c r="B112" s="322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7"/>
      <c r="L112" s="327"/>
      <c r="M112" s="84" t="s">
        <v>109</v>
      </c>
    </row>
    <row r="113" spans="1:13" ht="29.25" thickBot="1" x14ac:dyDescent="0.25">
      <c r="A113" s="325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8"/>
      <c r="L113" s="328"/>
      <c r="M113" s="84" t="s">
        <v>110</v>
      </c>
    </row>
    <row r="114" spans="1:13" ht="18.75" thickBot="1" x14ac:dyDescent="0.25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 x14ac:dyDescent="0.2"/>
    <row r="116" spans="1:13" ht="16.5" thickBot="1" x14ac:dyDescent="0.25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 x14ac:dyDescent="0.2">
      <c r="A117" s="323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6">
        <f>E127/D127</f>
        <v>1.3906113945775893E-4</v>
      </c>
      <c r="L117" s="326">
        <f>K117*365</f>
        <v>5.0757315902082011E-2</v>
      </c>
      <c r="M117" s="84" t="s">
        <v>95</v>
      </c>
    </row>
    <row r="118" spans="1:13" ht="14.25" customHeight="1" x14ac:dyDescent="0.2">
      <c r="A118" s="324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7"/>
      <c r="L118" s="327"/>
      <c r="M118" s="84"/>
    </row>
    <row r="119" spans="1:13" ht="15.75" x14ac:dyDescent="0.2">
      <c r="A119" s="324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7"/>
      <c r="L119" s="327"/>
      <c r="M119" s="84" t="s">
        <v>95</v>
      </c>
    </row>
    <row r="120" spans="1:13" ht="14.25" customHeight="1" x14ac:dyDescent="0.2">
      <c r="A120" s="324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7"/>
      <c r="L120" s="327"/>
      <c r="M120" s="84"/>
    </row>
    <row r="121" spans="1:13" ht="25.5" x14ac:dyDescent="0.2">
      <c r="A121" s="324"/>
      <c r="B121" s="329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7"/>
      <c r="L121" s="327"/>
      <c r="M121" s="84" t="s">
        <v>107</v>
      </c>
    </row>
    <row r="122" spans="1:13" x14ac:dyDescent="0.2">
      <c r="A122" s="324"/>
      <c r="B122" s="330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7"/>
      <c r="L122" s="327"/>
      <c r="M122" s="84" t="s">
        <v>106</v>
      </c>
    </row>
    <row r="123" spans="1:13" ht="14.25" customHeight="1" x14ac:dyDescent="0.2">
      <c r="A123" s="324"/>
      <c r="B123" s="331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7"/>
      <c r="L123" s="327"/>
      <c r="M123" s="84"/>
    </row>
    <row r="124" spans="1:13" ht="28.5" x14ac:dyDescent="0.2">
      <c r="A124" s="324"/>
      <c r="B124" s="321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7"/>
      <c r="L124" s="327"/>
      <c r="M124" s="84" t="s">
        <v>108</v>
      </c>
    </row>
    <row r="125" spans="1:13" ht="28.5" x14ac:dyDescent="0.2">
      <c r="A125" s="324"/>
      <c r="B125" s="322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7"/>
      <c r="L125" s="327"/>
      <c r="M125" s="84" t="s">
        <v>109</v>
      </c>
    </row>
    <row r="126" spans="1:13" ht="29.25" thickBot="1" x14ac:dyDescent="0.25">
      <c r="A126" s="325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8"/>
      <c r="L126" s="328"/>
      <c r="M126" s="84" t="s">
        <v>110</v>
      </c>
    </row>
    <row r="127" spans="1:13" ht="18.75" thickBot="1" x14ac:dyDescent="0.25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 x14ac:dyDescent="0.2"/>
    <row r="129" spans="1:13" ht="16.5" thickBot="1" x14ac:dyDescent="0.25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 x14ac:dyDescent="0.2">
      <c r="A130" s="323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6">
        <f>E140/D140</f>
        <v>1.3904951455496719E-4</v>
      </c>
      <c r="L130" s="326">
        <f>K130*365</f>
        <v>5.075307281256302E-2</v>
      </c>
      <c r="M130" s="84" t="s">
        <v>95</v>
      </c>
    </row>
    <row r="131" spans="1:13" ht="14.25" customHeight="1" x14ac:dyDescent="0.2">
      <c r="A131" s="324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7"/>
      <c r="L131" s="327"/>
      <c r="M131" s="84"/>
    </row>
    <row r="132" spans="1:13" ht="15.75" x14ac:dyDescent="0.2">
      <c r="A132" s="324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7"/>
      <c r="L132" s="327"/>
      <c r="M132" s="84" t="s">
        <v>95</v>
      </c>
    </row>
    <row r="133" spans="1:13" ht="14.25" customHeight="1" x14ac:dyDescent="0.2">
      <c r="A133" s="324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7"/>
      <c r="L133" s="327"/>
      <c r="M133" s="84"/>
    </row>
    <row r="134" spans="1:13" ht="25.5" x14ac:dyDescent="0.2">
      <c r="A134" s="324"/>
      <c r="B134" s="329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7"/>
      <c r="L134" s="327"/>
      <c r="M134" s="84" t="s">
        <v>107</v>
      </c>
    </row>
    <row r="135" spans="1:13" x14ac:dyDescent="0.2">
      <c r="A135" s="324"/>
      <c r="B135" s="330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7"/>
      <c r="L135" s="327"/>
      <c r="M135" s="84" t="s">
        <v>106</v>
      </c>
    </row>
    <row r="136" spans="1:13" ht="14.25" customHeight="1" x14ac:dyDescent="0.2">
      <c r="A136" s="324"/>
      <c r="B136" s="331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7"/>
      <c r="L136" s="327"/>
      <c r="M136" s="84"/>
    </row>
    <row r="137" spans="1:13" ht="28.5" x14ac:dyDescent="0.2">
      <c r="A137" s="324"/>
      <c r="B137" s="321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7"/>
      <c r="L137" s="327"/>
      <c r="M137" s="84" t="s">
        <v>108</v>
      </c>
    </row>
    <row r="138" spans="1:13" ht="28.5" x14ac:dyDescent="0.2">
      <c r="A138" s="324"/>
      <c r="B138" s="322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7"/>
      <c r="L138" s="327"/>
      <c r="M138" s="84" t="s">
        <v>109</v>
      </c>
    </row>
    <row r="139" spans="1:13" ht="29.25" thickBot="1" x14ac:dyDescent="0.25">
      <c r="A139" s="325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8"/>
      <c r="L139" s="328"/>
      <c r="M139" s="84" t="s">
        <v>110</v>
      </c>
    </row>
    <row r="140" spans="1:13" ht="18.75" thickBot="1" x14ac:dyDescent="0.25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 x14ac:dyDescent="0.2"/>
    <row r="142" spans="1:13" ht="16.5" thickBot="1" x14ac:dyDescent="0.25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 x14ac:dyDescent="0.2">
      <c r="A143" s="323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6">
        <f>E153/D153</f>
        <v>-2.8114152995039877E-4</v>
      </c>
      <c r="L143" s="326">
        <f>K143*365</f>
        <v>-0.10261665843189555</v>
      </c>
      <c r="M143" s="84" t="s">
        <v>95</v>
      </c>
    </row>
    <row r="144" spans="1:13" ht="14.25" customHeight="1" x14ac:dyDescent="0.2">
      <c r="A144" s="324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7"/>
      <c r="L144" s="327"/>
      <c r="M144" s="84"/>
    </row>
    <row r="145" spans="1:13" ht="15.75" x14ac:dyDescent="0.2">
      <c r="A145" s="324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7"/>
      <c r="L145" s="327"/>
      <c r="M145" s="84" t="s">
        <v>95</v>
      </c>
    </row>
    <row r="146" spans="1:13" ht="14.25" customHeight="1" x14ac:dyDescent="0.2">
      <c r="A146" s="324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7"/>
      <c r="L146" s="327"/>
      <c r="M146" s="84"/>
    </row>
    <row r="147" spans="1:13" ht="25.5" x14ac:dyDescent="0.2">
      <c r="A147" s="324"/>
      <c r="B147" s="329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7"/>
      <c r="L147" s="327"/>
      <c r="M147" s="84" t="s">
        <v>107</v>
      </c>
    </row>
    <row r="148" spans="1:13" x14ac:dyDescent="0.2">
      <c r="A148" s="324"/>
      <c r="B148" s="330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7"/>
      <c r="L148" s="327"/>
      <c r="M148" s="84" t="s">
        <v>106</v>
      </c>
    </row>
    <row r="149" spans="1:13" ht="14.25" customHeight="1" x14ac:dyDescent="0.2">
      <c r="A149" s="324"/>
      <c r="B149" s="331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7"/>
      <c r="L149" s="327"/>
      <c r="M149" s="84"/>
    </row>
    <row r="150" spans="1:13" ht="28.5" x14ac:dyDescent="0.2">
      <c r="A150" s="324"/>
      <c r="B150" s="321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7"/>
      <c r="L150" s="327"/>
      <c r="M150" s="84" t="s">
        <v>108</v>
      </c>
    </row>
    <row r="151" spans="1:13" ht="28.5" x14ac:dyDescent="0.2">
      <c r="A151" s="324"/>
      <c r="B151" s="322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7"/>
      <c r="L151" s="327"/>
      <c r="M151" s="84" t="s">
        <v>109</v>
      </c>
    </row>
    <row r="152" spans="1:13" ht="29.25" thickBot="1" x14ac:dyDescent="0.25">
      <c r="A152" s="325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8"/>
      <c r="L152" s="328"/>
      <c r="M152" s="84" t="s">
        <v>110</v>
      </c>
    </row>
    <row r="153" spans="1:13" ht="18.75" thickBot="1" x14ac:dyDescent="0.25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 x14ac:dyDescent="0.2"/>
    <row r="155" spans="1:13" ht="16.5" thickBot="1" x14ac:dyDescent="0.25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32" t="s">
        <v>96</v>
      </c>
      <c r="I155" s="333"/>
      <c r="J155" s="78" t="s">
        <v>30</v>
      </c>
      <c r="K155" s="78" t="s">
        <v>93</v>
      </c>
      <c r="L155" s="25" t="s">
        <v>112</v>
      </c>
    </row>
    <row r="156" spans="1:13" ht="18.75" thickBot="1" x14ac:dyDescent="0.25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34">
        <f>G156/E156</f>
        <v>1.2598352364497282E-4</v>
      </c>
      <c r="I156" s="335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 x14ac:dyDescent="0.2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6" workbookViewId="0">
      <selection activeCell="K372" sqref="K372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 x14ac:dyDescent="0.25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 x14ac:dyDescent="0.2">
      <c r="A2" s="324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3">
        <f>E10/D10</f>
        <v>3.4265221524407076E-4</v>
      </c>
      <c r="M2" s="353">
        <f>L2*365</f>
        <v>0.12506805856408582</v>
      </c>
      <c r="N2" s="106">
        <v>42929</v>
      </c>
    </row>
    <row r="3" spans="1:14" x14ac:dyDescent="0.2">
      <c r="A3" s="324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3"/>
      <c r="M3" s="353"/>
      <c r="N3" s="106">
        <v>42926</v>
      </c>
    </row>
    <row r="4" spans="1:14" ht="14.25" customHeight="1" x14ac:dyDescent="0.2">
      <c r="A4" s="324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3"/>
      <c r="M4" s="353"/>
      <c r="N4" s="84"/>
    </row>
    <row r="5" spans="1:14" ht="25.5" x14ac:dyDescent="0.2">
      <c r="A5" s="324"/>
      <c r="B5" s="329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3"/>
      <c r="M5" s="353"/>
      <c r="N5" s="84" t="s">
        <v>133</v>
      </c>
    </row>
    <row r="6" spans="1:14" ht="25.5" x14ac:dyDescent="0.2">
      <c r="A6" s="324"/>
      <c r="B6" s="330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3"/>
      <c r="M6" s="353"/>
      <c r="N6" s="84" t="s">
        <v>134</v>
      </c>
    </row>
    <row r="7" spans="1:14" ht="14.25" customHeight="1" x14ac:dyDescent="0.2">
      <c r="A7" s="324"/>
      <c r="B7" s="331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3"/>
      <c r="M7" s="353"/>
      <c r="N7" s="84"/>
    </row>
    <row r="8" spans="1:14" ht="42.75" x14ac:dyDescent="0.2">
      <c r="A8" s="324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3"/>
      <c r="M8" s="353"/>
      <c r="N8" s="84" t="s">
        <v>109</v>
      </c>
    </row>
    <row r="9" spans="1:14" ht="23.25" thickBot="1" x14ac:dyDescent="0.25">
      <c r="A9" s="325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4"/>
      <c r="M9" s="354"/>
      <c r="N9" s="84" t="s">
        <v>135</v>
      </c>
    </row>
    <row r="10" spans="1:14" ht="18.75" thickBot="1" x14ac:dyDescent="0.25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 x14ac:dyDescent="0.2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 x14ac:dyDescent="0.2"/>
    <row r="13" spans="1:14" s="156" customFormat="1" ht="15" thickBot="1" x14ac:dyDescent="0.25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 x14ac:dyDescent="0.2">
      <c r="A14" s="324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3">
        <f>E22/D22</f>
        <v>3.4252898568462267E-4</v>
      </c>
      <c r="M14" s="353">
        <f>L14*365</f>
        <v>0.12502307977488727</v>
      </c>
      <c r="N14" s="106">
        <v>42929</v>
      </c>
    </row>
    <row r="15" spans="1:14" x14ac:dyDescent="0.2">
      <c r="A15" s="324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3"/>
      <c r="M15" s="353"/>
      <c r="N15" s="106">
        <v>42926</v>
      </c>
    </row>
    <row r="16" spans="1:14" ht="14.25" customHeight="1" x14ac:dyDescent="0.2">
      <c r="A16" s="324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3"/>
      <c r="M16" s="353"/>
      <c r="N16" s="84"/>
    </row>
    <row r="17" spans="1:14" ht="25.5" x14ac:dyDescent="0.2">
      <c r="A17" s="324"/>
      <c r="B17" s="357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3"/>
      <c r="M17" s="353"/>
      <c r="N17" s="84" t="s">
        <v>133</v>
      </c>
    </row>
    <row r="18" spans="1:14" ht="25.5" x14ac:dyDescent="0.2">
      <c r="A18" s="324"/>
      <c r="B18" s="358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3"/>
      <c r="M18" s="353"/>
      <c r="N18" s="84" t="s">
        <v>134</v>
      </c>
    </row>
    <row r="19" spans="1:14" ht="14.25" customHeight="1" x14ac:dyDescent="0.2">
      <c r="A19" s="324"/>
      <c r="B19" s="366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3"/>
      <c r="M19" s="353"/>
      <c r="N19" s="84"/>
    </row>
    <row r="20" spans="1:14" ht="42.75" x14ac:dyDescent="0.2">
      <c r="A20" s="324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3"/>
      <c r="M20" s="353"/>
      <c r="N20" s="84" t="s">
        <v>109</v>
      </c>
    </row>
    <row r="21" spans="1:14" ht="23.25" thickBot="1" x14ac:dyDescent="0.25">
      <c r="A21" s="325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4"/>
      <c r="M21" s="354"/>
      <c r="N21" s="84" t="s">
        <v>135</v>
      </c>
    </row>
    <row r="22" spans="1:14" ht="18.75" thickBot="1" x14ac:dyDescent="0.25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 x14ac:dyDescent="0.2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 x14ac:dyDescent="0.25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 x14ac:dyDescent="0.2">
      <c r="A26" s="324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3">
        <f>E34/D34</f>
        <v>3.4220083948081811E-4</v>
      </c>
      <c r="M26" s="353">
        <f>L26*365</f>
        <v>0.12490330641049861</v>
      </c>
      <c r="N26" s="106">
        <v>42929</v>
      </c>
    </row>
    <row r="27" spans="1:14" x14ac:dyDescent="0.2">
      <c r="A27" s="324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3"/>
      <c r="M27" s="353"/>
      <c r="N27" s="106">
        <v>42926</v>
      </c>
    </row>
    <row r="28" spans="1:14" ht="14.25" customHeight="1" x14ac:dyDescent="0.2">
      <c r="A28" s="324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3"/>
      <c r="M28" s="353"/>
      <c r="N28" s="84"/>
    </row>
    <row r="29" spans="1:14" ht="25.5" x14ac:dyDescent="0.2">
      <c r="A29" s="324"/>
      <c r="B29" s="357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3"/>
      <c r="M29" s="353"/>
      <c r="N29" s="84" t="s">
        <v>133</v>
      </c>
    </row>
    <row r="30" spans="1:14" ht="25.5" x14ac:dyDescent="0.2">
      <c r="A30" s="324"/>
      <c r="B30" s="358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3"/>
      <c r="M30" s="353"/>
      <c r="N30" s="84" t="s">
        <v>134</v>
      </c>
    </row>
    <row r="31" spans="1:14" ht="14.25" customHeight="1" x14ac:dyDescent="0.2">
      <c r="A31" s="324"/>
      <c r="B31" s="366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3"/>
      <c r="M31" s="353"/>
      <c r="N31" s="84"/>
    </row>
    <row r="32" spans="1:14" ht="42.75" x14ac:dyDescent="0.2">
      <c r="A32" s="324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3"/>
      <c r="M32" s="353"/>
      <c r="N32" s="84" t="s">
        <v>109</v>
      </c>
    </row>
    <row r="33" spans="1:14" ht="23.25" thickBot="1" x14ac:dyDescent="0.25">
      <c r="A33" s="325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4"/>
      <c r="M33" s="354"/>
      <c r="N33" s="84" t="s">
        <v>135</v>
      </c>
    </row>
    <row r="34" spans="1:14" ht="18.75" thickBot="1" x14ac:dyDescent="0.25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 x14ac:dyDescent="0.2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 x14ac:dyDescent="0.25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 x14ac:dyDescent="0.2">
      <c r="A38" s="324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3">
        <f>E46/D46</f>
        <v>3.4207792289866763E-4</v>
      </c>
      <c r="M38" s="353">
        <f>L38*365</f>
        <v>0.12485844185801369</v>
      </c>
      <c r="N38" s="106">
        <v>42929</v>
      </c>
    </row>
    <row r="39" spans="1:14" x14ac:dyDescent="0.2">
      <c r="A39" s="324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3"/>
      <c r="M39" s="353"/>
      <c r="N39" s="106">
        <v>42926</v>
      </c>
    </row>
    <row r="40" spans="1:14" ht="14.25" customHeight="1" x14ac:dyDescent="0.2">
      <c r="A40" s="324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3"/>
      <c r="M40" s="353"/>
      <c r="N40" s="84"/>
    </row>
    <row r="41" spans="1:14" ht="25.5" x14ac:dyDescent="0.2">
      <c r="A41" s="324"/>
      <c r="B41" s="357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3"/>
      <c r="M41" s="353"/>
      <c r="N41" s="84" t="s">
        <v>133</v>
      </c>
    </row>
    <row r="42" spans="1:14" ht="25.5" x14ac:dyDescent="0.2">
      <c r="A42" s="324"/>
      <c r="B42" s="358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3"/>
      <c r="M42" s="353"/>
      <c r="N42" s="84" t="s">
        <v>134</v>
      </c>
    </row>
    <row r="43" spans="1:14" ht="14.25" customHeight="1" x14ac:dyDescent="0.2">
      <c r="A43" s="324"/>
      <c r="B43" s="366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3"/>
      <c r="M43" s="353"/>
      <c r="N43" s="84"/>
    </row>
    <row r="44" spans="1:14" ht="42.75" x14ac:dyDescent="0.2">
      <c r="A44" s="324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3"/>
      <c r="M44" s="353"/>
      <c r="N44" s="84" t="s">
        <v>109</v>
      </c>
    </row>
    <row r="45" spans="1:14" ht="23.25" thickBot="1" x14ac:dyDescent="0.25">
      <c r="A45" s="325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4"/>
      <c r="M45" s="354"/>
      <c r="N45" s="84" t="s">
        <v>135</v>
      </c>
    </row>
    <row r="46" spans="1:14" ht="18.75" thickBot="1" x14ac:dyDescent="0.25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 x14ac:dyDescent="0.2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 x14ac:dyDescent="0.25"/>
    <row r="49" spans="1:14" s="156" customFormat="1" ht="15.75" thickTop="1" thickBot="1" x14ac:dyDescent="0.25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 x14ac:dyDescent="0.2">
      <c r="A50" s="324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3">
        <f>E56/D56</f>
        <v>2.2906443121160593E-4</v>
      </c>
      <c r="M50" s="353">
        <f>L50*365</f>
        <v>8.3608517392236167E-2</v>
      </c>
      <c r="N50" s="106">
        <v>42929</v>
      </c>
    </row>
    <row r="51" spans="1:14" ht="25.5" x14ac:dyDescent="0.2">
      <c r="A51" s="324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3"/>
      <c r="M51" s="353"/>
      <c r="N51" s="106">
        <v>42951</v>
      </c>
    </row>
    <row r="52" spans="1:14" ht="14.25" customHeight="1" x14ac:dyDescent="0.2">
      <c r="A52" s="324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3"/>
      <c r="M52" s="353"/>
      <c r="N52" s="84"/>
    </row>
    <row r="53" spans="1:14" ht="25.5" x14ac:dyDescent="0.2">
      <c r="A53" s="324"/>
      <c r="B53" s="357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3"/>
      <c r="M53" s="353"/>
      <c r="N53" s="84" t="s">
        <v>148</v>
      </c>
    </row>
    <row r="54" spans="1:14" ht="25.5" x14ac:dyDescent="0.2">
      <c r="A54" s="324"/>
      <c r="B54" s="358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3"/>
      <c r="M54" s="353"/>
      <c r="N54" s="84" t="s">
        <v>134</v>
      </c>
    </row>
    <row r="55" spans="1:14" ht="23.25" thickBot="1" x14ac:dyDescent="0.25">
      <c r="A55" s="325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4"/>
      <c r="M55" s="354"/>
      <c r="N55" s="84" t="s">
        <v>135</v>
      </c>
    </row>
    <row r="56" spans="1:14" ht="18.75" thickBot="1" x14ac:dyDescent="0.25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 x14ac:dyDescent="0.2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 x14ac:dyDescent="0.25"/>
    <row r="59" spans="1:14" s="156" customFormat="1" ht="15.75" thickTop="1" thickBot="1" x14ac:dyDescent="0.25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 x14ac:dyDescent="0.2">
      <c r="A60" s="363" t="s">
        <v>162</v>
      </c>
      <c r="B60" s="359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52">
        <f>E66/D66</f>
        <v>3.0114028409222385E-4</v>
      </c>
      <c r="M60" s="352">
        <f>L60*365</f>
        <v>0.1099162036936617</v>
      </c>
      <c r="N60" s="215" t="s">
        <v>180</v>
      </c>
    </row>
    <row r="61" spans="1:14" ht="14.25" customHeight="1" x14ac:dyDescent="0.2">
      <c r="A61" s="364"/>
      <c r="B61" s="360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3"/>
      <c r="M61" s="353"/>
      <c r="N61" s="216">
        <v>42929</v>
      </c>
    </row>
    <row r="62" spans="1:14" ht="14.25" customHeight="1" x14ac:dyDescent="0.2">
      <c r="A62" s="364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3"/>
      <c r="M62" s="353"/>
      <c r="N62" s="216">
        <v>42951</v>
      </c>
    </row>
    <row r="63" spans="1:14" ht="14.25" customHeight="1" x14ac:dyDescent="0.2">
      <c r="A63" s="364"/>
      <c r="B63" s="361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3"/>
      <c r="M63" s="353"/>
      <c r="N63" s="217" t="s">
        <v>148</v>
      </c>
    </row>
    <row r="64" spans="1:14" ht="25.5" x14ac:dyDescent="0.2">
      <c r="A64" s="364"/>
      <c r="B64" s="362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3"/>
      <c r="M64" s="353"/>
      <c r="N64" s="217" t="s">
        <v>134</v>
      </c>
    </row>
    <row r="65" spans="1:14" ht="23.25" thickBot="1" x14ac:dyDescent="0.25">
      <c r="A65" s="365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4"/>
      <c r="M65" s="354"/>
      <c r="N65" s="218" t="s">
        <v>135</v>
      </c>
    </row>
    <row r="66" spans="1:14" ht="18.75" thickBot="1" x14ac:dyDescent="0.25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 x14ac:dyDescent="0.2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 x14ac:dyDescent="0.2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 x14ac:dyDescent="0.2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 x14ac:dyDescent="0.2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 x14ac:dyDescent="0.25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 x14ac:dyDescent="0.25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 x14ac:dyDescent="0.2"/>
    <row r="74" spans="1:14" ht="15" thickBot="1" x14ac:dyDescent="0.25"/>
    <row r="75" spans="1:14" s="156" customFormat="1" ht="15.75" thickTop="1" thickBot="1" x14ac:dyDescent="0.25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 x14ac:dyDescent="0.2">
      <c r="A76" s="349" t="s">
        <v>192</v>
      </c>
      <c r="B76" s="359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52">
        <f>E82/D82</f>
        <v>3.0104962592234782E-4</v>
      </c>
      <c r="M76" s="352">
        <f>L76*365</f>
        <v>0.10988311346165695</v>
      </c>
      <c r="N76" s="190" t="s">
        <v>180</v>
      </c>
    </row>
    <row r="77" spans="1:14" ht="25.5" x14ac:dyDescent="0.2">
      <c r="A77" s="350"/>
      <c r="B77" s="360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3"/>
      <c r="M77" s="353"/>
      <c r="N77" s="191">
        <v>42929</v>
      </c>
    </row>
    <row r="78" spans="1:14" ht="25.5" x14ac:dyDescent="0.2">
      <c r="A78" s="350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3"/>
      <c r="M78" s="353"/>
      <c r="N78" s="191">
        <v>42951</v>
      </c>
    </row>
    <row r="79" spans="1:14" ht="25.5" x14ac:dyDescent="0.2">
      <c r="A79" s="350"/>
      <c r="B79" s="361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3"/>
      <c r="M79" s="353"/>
      <c r="N79" s="192" t="s">
        <v>148</v>
      </c>
    </row>
    <row r="80" spans="1:14" ht="25.5" x14ac:dyDescent="0.2">
      <c r="A80" s="350"/>
      <c r="B80" s="362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3"/>
      <c r="M80" s="353"/>
      <c r="N80" s="192" t="s">
        <v>134</v>
      </c>
    </row>
    <row r="81" spans="1:14" ht="23.25" thickBot="1" x14ac:dyDescent="0.25">
      <c r="A81" s="351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4"/>
      <c r="M81" s="354"/>
      <c r="N81" s="193" t="s">
        <v>135</v>
      </c>
    </row>
    <row r="82" spans="1:14" ht="18.75" thickBot="1" x14ac:dyDescent="0.25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 x14ac:dyDescent="0.2">
      <c r="A83" s="346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 x14ac:dyDescent="0.2">
      <c r="A84" s="347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 x14ac:dyDescent="0.2">
      <c r="A85" s="348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 x14ac:dyDescent="0.2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 x14ac:dyDescent="0.25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 x14ac:dyDescent="0.25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 x14ac:dyDescent="0.25"/>
    <row r="90" spans="1:14" s="156" customFormat="1" ht="15.75" thickTop="1" thickBot="1" x14ac:dyDescent="0.25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 x14ac:dyDescent="0.2">
      <c r="A91" s="349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52">
        <f>E96/D96</f>
        <v>2.8163154527786601E-4</v>
      </c>
      <c r="M91" s="352">
        <f>L91*365</f>
        <v>0.10279551402642109</v>
      </c>
      <c r="N91" s="190" t="s">
        <v>180</v>
      </c>
    </row>
    <row r="92" spans="1:14" ht="25.5" x14ac:dyDescent="0.2">
      <c r="A92" s="350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3"/>
      <c r="M92" s="353"/>
      <c r="N92" s="191">
        <v>42951</v>
      </c>
    </row>
    <row r="93" spans="1:14" ht="25.5" x14ac:dyDescent="0.2">
      <c r="A93" s="350"/>
      <c r="B93" s="361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3"/>
      <c r="M93" s="353"/>
      <c r="N93" s="192" t="s">
        <v>148</v>
      </c>
    </row>
    <row r="94" spans="1:14" ht="25.5" x14ac:dyDescent="0.2">
      <c r="A94" s="350"/>
      <c r="B94" s="362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3"/>
      <c r="M94" s="353"/>
      <c r="N94" s="192" t="s">
        <v>134</v>
      </c>
    </row>
    <row r="95" spans="1:14" ht="23.25" thickBot="1" x14ac:dyDescent="0.25">
      <c r="A95" s="351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4"/>
      <c r="M95" s="354"/>
      <c r="N95" s="193" t="s">
        <v>135</v>
      </c>
    </row>
    <row r="96" spans="1:14" ht="18.75" thickBot="1" x14ac:dyDescent="0.25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 x14ac:dyDescent="0.2">
      <c r="A97" s="346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 x14ac:dyDescent="0.2">
      <c r="A98" s="347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 x14ac:dyDescent="0.2">
      <c r="A99" s="348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 x14ac:dyDescent="0.2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 x14ac:dyDescent="0.25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 x14ac:dyDescent="0.25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 x14ac:dyDescent="0.25"/>
    <row r="104" spans="1:14" s="156" customFormat="1" ht="15.75" thickTop="1" thickBot="1" x14ac:dyDescent="0.25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 x14ac:dyDescent="0.25">
      <c r="A105" s="349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52">
        <f>E111/D111</f>
        <v>2.1993666581101237E-4</v>
      </c>
      <c r="M105" s="352">
        <f>L105*365</f>
        <v>8.0276883021019513E-2</v>
      </c>
      <c r="N105" s="190"/>
    </row>
    <row r="106" spans="1:14" ht="25.5" x14ac:dyDescent="0.2">
      <c r="A106" s="350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3"/>
      <c r="M106" s="353"/>
      <c r="N106" s="190" t="s">
        <v>180</v>
      </c>
    </row>
    <row r="107" spans="1:14" ht="25.5" x14ac:dyDescent="0.2">
      <c r="A107" s="350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3"/>
      <c r="M107" s="353"/>
      <c r="N107" s="191">
        <v>42951</v>
      </c>
    </row>
    <row r="108" spans="1:14" ht="25.5" x14ac:dyDescent="0.2">
      <c r="A108" s="350"/>
      <c r="B108" s="355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3"/>
      <c r="M108" s="353"/>
      <c r="N108" s="192" t="s">
        <v>148</v>
      </c>
    </row>
    <row r="109" spans="1:14" ht="25.5" x14ac:dyDescent="0.2">
      <c r="A109" s="350"/>
      <c r="B109" s="356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3"/>
      <c r="M109" s="353"/>
      <c r="N109" s="192" t="s">
        <v>134</v>
      </c>
    </row>
    <row r="110" spans="1:14" ht="23.25" thickBot="1" x14ac:dyDescent="0.25">
      <c r="A110" s="351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4"/>
      <c r="M110" s="354"/>
      <c r="N110" s="193" t="s">
        <v>135</v>
      </c>
    </row>
    <row r="111" spans="1:14" ht="18.75" thickBot="1" x14ac:dyDescent="0.25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 x14ac:dyDescent="0.2">
      <c r="A112" s="346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 x14ac:dyDescent="0.2">
      <c r="A113" s="347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 x14ac:dyDescent="0.2">
      <c r="A114" s="348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 x14ac:dyDescent="0.2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 x14ac:dyDescent="0.25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 x14ac:dyDescent="0.25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 x14ac:dyDescent="0.25"/>
    <row r="119" spans="1:14" s="156" customFormat="1" ht="15.75" thickTop="1" thickBot="1" x14ac:dyDescent="0.25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 x14ac:dyDescent="0.25">
      <c r="A120" s="349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52">
        <f>E126/D126</f>
        <v>2.1988830431051147E-4</v>
      </c>
      <c r="M120" s="352">
        <f>L120*365</f>
        <v>8.0259231073336684E-2</v>
      </c>
      <c r="N120" s="190"/>
    </row>
    <row r="121" spans="1:14" ht="25.5" x14ac:dyDescent="0.2">
      <c r="A121" s="350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3"/>
      <c r="M121" s="353"/>
      <c r="N121" s="190" t="s">
        <v>180</v>
      </c>
    </row>
    <row r="122" spans="1:14" ht="25.5" x14ac:dyDescent="0.2">
      <c r="A122" s="350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3"/>
      <c r="M122" s="353"/>
      <c r="N122" s="191">
        <v>42951</v>
      </c>
    </row>
    <row r="123" spans="1:14" ht="25.5" x14ac:dyDescent="0.2">
      <c r="A123" s="350"/>
      <c r="B123" s="355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3"/>
      <c r="M123" s="353"/>
      <c r="N123" s="192" t="s">
        <v>148</v>
      </c>
    </row>
    <row r="124" spans="1:14" ht="25.5" x14ac:dyDescent="0.2">
      <c r="A124" s="350"/>
      <c r="B124" s="356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3"/>
      <c r="M124" s="353"/>
      <c r="N124" s="192" t="s">
        <v>134</v>
      </c>
    </row>
    <row r="125" spans="1:14" ht="23.25" thickBot="1" x14ac:dyDescent="0.25">
      <c r="A125" s="351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4"/>
      <c r="M125" s="354"/>
      <c r="N125" s="193" t="s">
        <v>135</v>
      </c>
    </row>
    <row r="126" spans="1:14" ht="18.75" thickBot="1" x14ac:dyDescent="0.25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 x14ac:dyDescent="0.2">
      <c r="A127" s="346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 x14ac:dyDescent="0.2">
      <c r="A128" s="347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 x14ac:dyDescent="0.2">
      <c r="A129" s="348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 x14ac:dyDescent="0.2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 x14ac:dyDescent="0.25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 x14ac:dyDescent="0.25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 x14ac:dyDescent="0.25"/>
    <row r="134" spans="1:14" s="156" customFormat="1" ht="15.75" thickTop="1" thickBot="1" x14ac:dyDescent="0.25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 x14ac:dyDescent="0.25">
      <c r="A135" s="349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52">
        <f>E141/D141</f>
        <v>2.1983996407359162E-4</v>
      </c>
      <c r="M135" s="352">
        <f>L135*365</f>
        <v>8.0241586886860936E-2</v>
      </c>
      <c r="N135" s="190"/>
    </row>
    <row r="136" spans="1:14" ht="25.5" x14ac:dyDescent="0.2">
      <c r="A136" s="350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3"/>
      <c r="M136" s="353"/>
      <c r="N136" s="190" t="s">
        <v>180</v>
      </c>
    </row>
    <row r="137" spans="1:14" ht="25.5" x14ac:dyDescent="0.2">
      <c r="A137" s="350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3"/>
      <c r="M137" s="353"/>
      <c r="N137" s="191">
        <v>42951</v>
      </c>
    </row>
    <row r="138" spans="1:14" ht="25.5" x14ac:dyDescent="0.2">
      <c r="A138" s="350"/>
      <c r="B138" s="355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3"/>
      <c r="M138" s="353"/>
      <c r="N138" s="192" t="s">
        <v>148</v>
      </c>
    </row>
    <row r="139" spans="1:14" ht="25.5" x14ac:dyDescent="0.2">
      <c r="A139" s="350"/>
      <c r="B139" s="356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3"/>
      <c r="M139" s="353"/>
      <c r="N139" s="192" t="s">
        <v>134</v>
      </c>
    </row>
    <row r="140" spans="1:14" ht="23.25" thickBot="1" x14ac:dyDescent="0.25">
      <c r="A140" s="351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4"/>
      <c r="M140" s="354"/>
      <c r="N140" s="193" t="s">
        <v>135</v>
      </c>
    </row>
    <row r="141" spans="1:14" ht="18.75" thickBot="1" x14ac:dyDescent="0.25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 x14ac:dyDescent="0.2">
      <c r="A142" s="346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 x14ac:dyDescent="0.2">
      <c r="A143" s="347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 x14ac:dyDescent="0.2">
      <c r="A144" s="348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 x14ac:dyDescent="0.2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 x14ac:dyDescent="0.25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 x14ac:dyDescent="0.25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 x14ac:dyDescent="0.25"/>
    <row r="149" spans="1:14" s="156" customFormat="1" ht="15.75" thickTop="1" thickBot="1" x14ac:dyDescent="0.25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 x14ac:dyDescent="0.25">
      <c r="A150" s="349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52">
        <f>E156/D156</f>
        <v>2.197916450862322E-4</v>
      </c>
      <c r="M150" s="352">
        <f>L150*365</f>
        <v>8.0223950456474749E-2</v>
      </c>
      <c r="N150" s="190"/>
    </row>
    <row r="151" spans="1:14" ht="25.5" x14ac:dyDescent="0.2">
      <c r="A151" s="350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3"/>
      <c r="M151" s="353"/>
      <c r="N151" s="190" t="s">
        <v>180</v>
      </c>
    </row>
    <row r="152" spans="1:14" ht="25.5" x14ac:dyDescent="0.2">
      <c r="A152" s="350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3"/>
      <c r="M152" s="353"/>
      <c r="N152" s="191">
        <v>42951</v>
      </c>
    </row>
    <row r="153" spans="1:14" ht="25.5" x14ac:dyDescent="0.2">
      <c r="A153" s="350"/>
      <c r="B153" s="355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3"/>
      <c r="M153" s="353"/>
      <c r="N153" s="192" t="s">
        <v>148</v>
      </c>
    </row>
    <row r="154" spans="1:14" ht="25.5" x14ac:dyDescent="0.2">
      <c r="A154" s="350"/>
      <c r="B154" s="356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3"/>
      <c r="M154" s="353"/>
      <c r="N154" s="192" t="s">
        <v>134</v>
      </c>
    </row>
    <row r="155" spans="1:14" ht="23.25" thickBot="1" x14ac:dyDescent="0.25">
      <c r="A155" s="351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4"/>
      <c r="M155" s="354"/>
      <c r="N155" s="193" t="s">
        <v>135</v>
      </c>
    </row>
    <row r="156" spans="1:14" ht="18.75" thickBot="1" x14ac:dyDescent="0.25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 x14ac:dyDescent="0.2">
      <c r="A157" s="346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 x14ac:dyDescent="0.2">
      <c r="A158" s="347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 x14ac:dyDescent="0.2">
      <c r="A159" s="348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 x14ac:dyDescent="0.2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 x14ac:dyDescent="0.25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 x14ac:dyDescent="0.25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 x14ac:dyDescent="0.25"/>
    <row r="164" spans="1:14" s="156" customFormat="1" ht="15.75" thickTop="1" thickBot="1" x14ac:dyDescent="0.25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 x14ac:dyDescent="0.25">
      <c r="A165" s="349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52">
        <f>E171/D171</f>
        <v>2.1974334733442479E-4</v>
      </c>
      <c r="M165" s="352">
        <f>L165*365</f>
        <v>8.0206321777065048E-2</v>
      </c>
      <c r="N165" s="190"/>
    </row>
    <row r="166" spans="1:14" ht="25.5" x14ac:dyDescent="0.2">
      <c r="A166" s="350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3"/>
      <c r="M166" s="353"/>
      <c r="N166" s="190" t="s">
        <v>180</v>
      </c>
    </row>
    <row r="167" spans="1:14" ht="25.5" x14ac:dyDescent="0.2">
      <c r="A167" s="350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3"/>
      <c r="M167" s="353"/>
      <c r="N167" s="191">
        <v>42951</v>
      </c>
    </row>
    <row r="168" spans="1:14" ht="25.5" x14ac:dyDescent="0.2">
      <c r="A168" s="350"/>
      <c r="B168" s="355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3"/>
      <c r="M168" s="353"/>
      <c r="N168" s="192" t="s">
        <v>148</v>
      </c>
    </row>
    <row r="169" spans="1:14" ht="25.5" x14ac:dyDescent="0.2">
      <c r="A169" s="350"/>
      <c r="B169" s="356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3"/>
      <c r="M169" s="353"/>
      <c r="N169" s="192" t="s">
        <v>134</v>
      </c>
    </row>
    <row r="170" spans="1:14" ht="23.25" thickBot="1" x14ac:dyDescent="0.25">
      <c r="A170" s="351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4"/>
      <c r="M170" s="354"/>
      <c r="N170" s="193" t="s">
        <v>135</v>
      </c>
    </row>
    <row r="171" spans="1:14" ht="18.75" thickBot="1" x14ac:dyDescent="0.25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 x14ac:dyDescent="0.2">
      <c r="A172" s="346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 x14ac:dyDescent="0.2">
      <c r="A173" s="347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 x14ac:dyDescent="0.2">
      <c r="A174" s="348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 x14ac:dyDescent="0.2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 x14ac:dyDescent="0.25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 x14ac:dyDescent="0.25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 x14ac:dyDescent="0.25"/>
    <row r="179" spans="1:14" s="156" customFormat="1" ht="15.75" thickTop="1" thickBot="1" x14ac:dyDescent="0.25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 x14ac:dyDescent="0.25">
      <c r="A180" s="349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52">
        <f>E186/D186</f>
        <v>2.1969507080417343E-4</v>
      </c>
      <c r="M180" s="352">
        <f>L180*365</f>
        <v>8.0188700843523295E-2</v>
      </c>
      <c r="N180" s="190"/>
    </row>
    <row r="181" spans="1:14" ht="25.5" x14ac:dyDescent="0.2">
      <c r="A181" s="350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3"/>
      <c r="M181" s="353"/>
      <c r="N181" s="190" t="s">
        <v>180</v>
      </c>
    </row>
    <row r="182" spans="1:14" ht="25.5" x14ac:dyDescent="0.2">
      <c r="A182" s="350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3"/>
      <c r="M182" s="353"/>
      <c r="N182" s="191">
        <v>42951</v>
      </c>
    </row>
    <row r="183" spans="1:14" ht="25.5" x14ac:dyDescent="0.2">
      <c r="A183" s="350"/>
      <c r="B183" s="355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3"/>
      <c r="M183" s="353"/>
      <c r="N183" s="192" t="s">
        <v>148</v>
      </c>
    </row>
    <row r="184" spans="1:14" ht="25.5" x14ac:dyDescent="0.2">
      <c r="A184" s="350"/>
      <c r="B184" s="356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3"/>
      <c r="M184" s="353"/>
      <c r="N184" s="192" t="s">
        <v>134</v>
      </c>
    </row>
    <row r="185" spans="1:14" ht="23.25" thickBot="1" x14ac:dyDescent="0.25">
      <c r="A185" s="351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4"/>
      <c r="M185" s="354"/>
      <c r="N185" s="193" t="s">
        <v>135</v>
      </c>
    </row>
    <row r="186" spans="1:14" ht="18.75" thickBot="1" x14ac:dyDescent="0.25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 x14ac:dyDescent="0.2">
      <c r="A187" s="346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 x14ac:dyDescent="0.2">
      <c r="A188" s="347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 x14ac:dyDescent="0.2">
      <c r="A189" s="348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 x14ac:dyDescent="0.2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 x14ac:dyDescent="0.25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 x14ac:dyDescent="0.25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 x14ac:dyDescent="0.25"/>
    <row r="194" spans="1:14" s="156" customFormat="1" ht="15.75" thickTop="1" thickBot="1" x14ac:dyDescent="0.25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 x14ac:dyDescent="0.25">
      <c r="A195" s="349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52">
        <f>E201/D201</f>
        <v>2.1964681548149428E-4</v>
      </c>
      <c r="M195" s="352">
        <f>L195*365</f>
        <v>8.0171087650745418E-2</v>
      </c>
      <c r="N195" s="190"/>
    </row>
    <row r="196" spans="1:14" ht="25.5" x14ac:dyDescent="0.2">
      <c r="A196" s="350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3"/>
      <c r="M196" s="353"/>
      <c r="N196" s="190" t="s">
        <v>180</v>
      </c>
    </row>
    <row r="197" spans="1:14" ht="25.5" x14ac:dyDescent="0.2">
      <c r="A197" s="350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3"/>
      <c r="M197" s="353"/>
      <c r="N197" s="191">
        <v>42951</v>
      </c>
    </row>
    <row r="198" spans="1:14" ht="25.5" x14ac:dyDescent="0.2">
      <c r="A198" s="350"/>
      <c r="B198" s="355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3"/>
      <c r="M198" s="353"/>
      <c r="N198" s="192" t="s">
        <v>148</v>
      </c>
    </row>
    <row r="199" spans="1:14" ht="25.5" x14ac:dyDescent="0.2">
      <c r="A199" s="350"/>
      <c r="B199" s="356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3"/>
      <c r="M199" s="353"/>
      <c r="N199" s="192" t="s">
        <v>134</v>
      </c>
    </row>
    <row r="200" spans="1:14" ht="23.25" thickBot="1" x14ac:dyDescent="0.25">
      <c r="A200" s="351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4"/>
      <c r="M200" s="354"/>
      <c r="N200" s="193" t="s">
        <v>135</v>
      </c>
    </row>
    <row r="201" spans="1:14" ht="18.75" thickBot="1" x14ac:dyDescent="0.25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 x14ac:dyDescent="0.2">
      <c r="A202" s="346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 x14ac:dyDescent="0.2">
      <c r="A203" s="347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 x14ac:dyDescent="0.2">
      <c r="A204" s="348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 x14ac:dyDescent="0.2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 x14ac:dyDescent="0.25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 x14ac:dyDescent="0.25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 x14ac:dyDescent="0.25"/>
    <row r="209" spans="1:14" s="156" customFormat="1" ht="15.75" thickTop="1" thickBot="1" x14ac:dyDescent="0.25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 x14ac:dyDescent="0.25">
      <c r="A210" s="349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52">
        <f>E216/D216</f>
        <v>2.1959858135241596E-4</v>
      </c>
      <c r="M210" s="352">
        <f>L210*365</f>
        <v>8.0153482193631831E-2</v>
      </c>
      <c r="N210" s="190"/>
    </row>
    <row r="211" spans="1:14" ht="25.5" x14ac:dyDescent="0.2">
      <c r="A211" s="350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3"/>
      <c r="M211" s="353"/>
      <c r="N211" s="190" t="s">
        <v>180</v>
      </c>
    </row>
    <row r="212" spans="1:14" ht="25.5" x14ac:dyDescent="0.2">
      <c r="A212" s="350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3"/>
      <c r="M212" s="353"/>
      <c r="N212" s="191">
        <v>42951</v>
      </c>
    </row>
    <row r="213" spans="1:14" ht="25.5" x14ac:dyDescent="0.2">
      <c r="A213" s="350"/>
      <c r="B213" s="355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3"/>
      <c r="M213" s="353"/>
      <c r="N213" s="192" t="s">
        <v>148</v>
      </c>
    </row>
    <row r="214" spans="1:14" ht="25.5" x14ac:dyDescent="0.2">
      <c r="A214" s="350"/>
      <c r="B214" s="356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3"/>
      <c r="M214" s="353"/>
      <c r="N214" s="192" t="s">
        <v>134</v>
      </c>
    </row>
    <row r="215" spans="1:14" ht="23.25" thickBot="1" x14ac:dyDescent="0.25">
      <c r="A215" s="351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4"/>
      <c r="M215" s="354"/>
      <c r="N215" s="193" t="s">
        <v>135</v>
      </c>
    </row>
    <row r="216" spans="1:14" ht="18.75" thickBot="1" x14ac:dyDescent="0.25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 x14ac:dyDescent="0.2">
      <c r="A217" s="346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 x14ac:dyDescent="0.2">
      <c r="A218" s="347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 x14ac:dyDescent="0.2">
      <c r="A219" s="348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 x14ac:dyDescent="0.2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 x14ac:dyDescent="0.25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 x14ac:dyDescent="0.25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 x14ac:dyDescent="0.25"/>
    <row r="224" spans="1:14" s="156" customFormat="1" ht="15.75" thickTop="1" thickBot="1" x14ac:dyDescent="0.25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 x14ac:dyDescent="0.25">
      <c r="A225" s="349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52">
        <f>E231/D231</f>
        <v>2.1955062766032063E-4</v>
      </c>
      <c r="M225" s="352">
        <f>L225*365</f>
        <v>8.0135979096017038E-2</v>
      </c>
      <c r="N225" s="190"/>
    </row>
    <row r="226" spans="1:14" ht="25.5" x14ac:dyDescent="0.2">
      <c r="A226" s="350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3"/>
      <c r="M226" s="353"/>
      <c r="N226" s="190" t="s">
        <v>180</v>
      </c>
    </row>
    <row r="227" spans="1:14" ht="25.5" x14ac:dyDescent="0.2">
      <c r="A227" s="350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3"/>
      <c r="M227" s="353"/>
      <c r="N227" s="191">
        <v>42951</v>
      </c>
    </row>
    <row r="228" spans="1:14" ht="25.5" x14ac:dyDescent="0.2">
      <c r="A228" s="350"/>
      <c r="B228" s="355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3"/>
      <c r="M228" s="353"/>
      <c r="N228" s="192" t="s">
        <v>148</v>
      </c>
    </row>
    <row r="229" spans="1:14" ht="25.5" x14ac:dyDescent="0.2">
      <c r="A229" s="350"/>
      <c r="B229" s="356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3"/>
      <c r="M229" s="353"/>
      <c r="N229" s="192" t="s">
        <v>134</v>
      </c>
    </row>
    <row r="230" spans="1:14" ht="23.25" thickBot="1" x14ac:dyDescent="0.25">
      <c r="A230" s="351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4"/>
      <c r="M230" s="354"/>
      <c r="N230" s="193" t="s">
        <v>135</v>
      </c>
    </row>
    <row r="231" spans="1:14" ht="18.75" thickBot="1" x14ac:dyDescent="0.25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 x14ac:dyDescent="0.2">
      <c r="A232" s="346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 x14ac:dyDescent="0.2">
      <c r="A233" s="347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 x14ac:dyDescent="0.2">
      <c r="A234" s="348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49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52">
        <f>E246/D246</f>
        <v>2.1950243576277596E-4</v>
      </c>
      <c r="M240" s="352">
        <f>L240*365</f>
        <v>8.011838905341323E-2</v>
      </c>
      <c r="N240" s="190"/>
    </row>
    <row r="241" spans="1:14" ht="25.5" x14ac:dyDescent="0.2">
      <c r="A241" s="350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3"/>
      <c r="M241" s="353"/>
      <c r="N241" s="190" t="s">
        <v>180</v>
      </c>
    </row>
    <row r="242" spans="1:14" ht="25.5" x14ac:dyDescent="0.2">
      <c r="A242" s="350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3"/>
      <c r="M242" s="353"/>
      <c r="N242" s="191">
        <v>42951</v>
      </c>
    </row>
    <row r="243" spans="1:14" ht="25.5" x14ac:dyDescent="0.2">
      <c r="A243" s="350"/>
      <c r="B243" s="355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3"/>
      <c r="M243" s="353"/>
      <c r="N243" s="192" t="s">
        <v>148</v>
      </c>
    </row>
    <row r="244" spans="1:14" ht="25.5" x14ac:dyDescent="0.2">
      <c r="A244" s="350"/>
      <c r="B244" s="356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3"/>
      <c r="M244" s="353"/>
      <c r="N244" s="192" t="s">
        <v>134</v>
      </c>
    </row>
    <row r="245" spans="1:14" ht="23.25" thickBot="1" x14ac:dyDescent="0.25">
      <c r="A245" s="351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4"/>
      <c r="M245" s="354"/>
      <c r="N245" s="193" t="s">
        <v>135</v>
      </c>
    </row>
    <row r="246" spans="1:14" ht="18.75" thickBot="1" x14ac:dyDescent="0.25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 x14ac:dyDescent="0.2">
      <c r="A247" s="346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 x14ac:dyDescent="0.2">
      <c r="A248" s="347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 x14ac:dyDescent="0.2">
      <c r="A249" s="348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 x14ac:dyDescent="0.2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 x14ac:dyDescent="0.25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 x14ac:dyDescent="0.25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 x14ac:dyDescent="0.25"/>
    <row r="254" spans="1:14" s="156" customFormat="1" ht="15.75" thickTop="1" thickBot="1" x14ac:dyDescent="0.25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 x14ac:dyDescent="0.25">
      <c r="A255" s="349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52">
        <f>E261/D261</f>
        <v>2.1945426501706616E-4</v>
      </c>
      <c r="M255" s="352">
        <f>L255*365</f>
        <v>8.0100806731229143E-2</v>
      </c>
      <c r="N255" s="190"/>
    </row>
    <row r="256" spans="1:14" ht="25.5" x14ac:dyDescent="0.2">
      <c r="A256" s="350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3"/>
      <c r="M256" s="353"/>
      <c r="N256" s="190" t="s">
        <v>180</v>
      </c>
    </row>
    <row r="257" spans="1:14" ht="25.5" x14ac:dyDescent="0.2">
      <c r="A257" s="350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3"/>
      <c r="M257" s="353"/>
      <c r="N257" s="191">
        <v>42951</v>
      </c>
    </row>
    <row r="258" spans="1:14" ht="25.5" x14ac:dyDescent="0.2">
      <c r="A258" s="350"/>
      <c r="B258" s="355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3"/>
      <c r="M258" s="353"/>
      <c r="N258" s="192" t="s">
        <v>148</v>
      </c>
    </row>
    <row r="259" spans="1:14" ht="25.5" x14ac:dyDescent="0.2">
      <c r="A259" s="350"/>
      <c r="B259" s="356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3"/>
      <c r="M259" s="353"/>
      <c r="N259" s="192" t="s">
        <v>134</v>
      </c>
    </row>
    <row r="260" spans="1:14" ht="23.25" thickBot="1" x14ac:dyDescent="0.25">
      <c r="A260" s="351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4"/>
      <c r="M260" s="354"/>
      <c r="N260" s="193" t="s">
        <v>135</v>
      </c>
    </row>
    <row r="261" spans="1:14" ht="18.75" thickBot="1" x14ac:dyDescent="0.25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 x14ac:dyDescent="0.2">
      <c r="A262" s="346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 x14ac:dyDescent="0.2">
      <c r="A263" s="347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 x14ac:dyDescent="0.2">
      <c r="A264" s="348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 x14ac:dyDescent="0.2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 x14ac:dyDescent="0.25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 x14ac:dyDescent="0.25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 x14ac:dyDescent="0.25"/>
    <row r="269" spans="1:14" s="156" customFormat="1" ht="15.75" thickTop="1" thickBot="1" x14ac:dyDescent="0.25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 x14ac:dyDescent="0.25">
      <c r="A270" s="349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52">
        <f>E276/D276</f>
        <v>2.1940611540926876E-4</v>
      </c>
      <c r="M270" s="352">
        <f>L270*365</f>
        <v>8.0083232124383105E-2</v>
      </c>
      <c r="N270" s="190"/>
    </row>
    <row r="271" spans="1:14" ht="25.5" x14ac:dyDescent="0.2">
      <c r="A271" s="350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3"/>
      <c r="M271" s="353"/>
      <c r="N271" s="190" t="s">
        <v>180</v>
      </c>
    </row>
    <row r="272" spans="1:14" ht="25.5" x14ac:dyDescent="0.2">
      <c r="A272" s="350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3"/>
      <c r="M272" s="353"/>
      <c r="N272" s="191">
        <v>42951</v>
      </c>
    </row>
    <row r="273" spans="1:14" ht="25.5" x14ac:dyDescent="0.2">
      <c r="A273" s="350"/>
      <c r="B273" s="355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3"/>
      <c r="M273" s="353"/>
      <c r="N273" s="192" t="s">
        <v>148</v>
      </c>
    </row>
    <row r="274" spans="1:14" ht="25.5" x14ac:dyDescent="0.2">
      <c r="A274" s="350"/>
      <c r="B274" s="356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3"/>
      <c r="M274" s="353"/>
      <c r="N274" s="192" t="s">
        <v>134</v>
      </c>
    </row>
    <row r="275" spans="1:14" ht="23.25" thickBot="1" x14ac:dyDescent="0.25">
      <c r="A275" s="351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4"/>
      <c r="M275" s="354"/>
      <c r="N275" s="193" t="s">
        <v>135</v>
      </c>
    </row>
    <row r="276" spans="1:14" ht="18.75" thickBot="1" x14ac:dyDescent="0.25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 x14ac:dyDescent="0.2">
      <c r="A277" s="346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 x14ac:dyDescent="0.2">
      <c r="A278" s="347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 x14ac:dyDescent="0.2">
      <c r="A279" s="348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 x14ac:dyDescent="0.2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 x14ac:dyDescent="0.25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 x14ac:dyDescent="0.25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 x14ac:dyDescent="0.25"/>
    <row r="284" spans="1:14" s="156" customFormat="1" ht="15.75" thickTop="1" thickBot="1" x14ac:dyDescent="0.25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 x14ac:dyDescent="0.25">
      <c r="A285" s="349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52">
        <f>E291/D291</f>
        <v>2.1935798692547347E-4</v>
      </c>
      <c r="M285" s="352">
        <f>L285*365</f>
        <v>8.0065665227797816E-2</v>
      </c>
      <c r="N285" s="190"/>
    </row>
    <row r="286" spans="1:14" ht="25.5" x14ac:dyDescent="0.2">
      <c r="A286" s="350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3"/>
      <c r="M286" s="353"/>
      <c r="N286" s="190" t="s">
        <v>180</v>
      </c>
    </row>
    <row r="287" spans="1:14" ht="25.5" x14ac:dyDescent="0.2">
      <c r="A287" s="350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3"/>
      <c r="M287" s="353"/>
      <c r="N287" s="191">
        <v>42951</v>
      </c>
    </row>
    <row r="288" spans="1:14" ht="25.5" x14ac:dyDescent="0.2">
      <c r="A288" s="350"/>
      <c r="B288" s="355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3"/>
      <c r="M288" s="353"/>
      <c r="N288" s="192" t="s">
        <v>148</v>
      </c>
    </row>
    <row r="289" spans="1:14" ht="25.5" x14ac:dyDescent="0.2">
      <c r="A289" s="350"/>
      <c r="B289" s="356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3"/>
      <c r="M289" s="353"/>
      <c r="N289" s="192" t="s">
        <v>134</v>
      </c>
    </row>
    <row r="290" spans="1:14" ht="23.25" thickBot="1" x14ac:dyDescent="0.25">
      <c r="A290" s="351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4"/>
      <c r="M290" s="354"/>
      <c r="N290" s="193" t="s">
        <v>135</v>
      </c>
    </row>
    <row r="291" spans="1:14" ht="18.75" thickBot="1" x14ac:dyDescent="0.25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 x14ac:dyDescent="0.2">
      <c r="A292" s="346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 x14ac:dyDescent="0.2">
      <c r="A293" s="347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 x14ac:dyDescent="0.2">
      <c r="A294" s="348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 x14ac:dyDescent="0.2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 x14ac:dyDescent="0.25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 x14ac:dyDescent="0.25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 x14ac:dyDescent="0.25"/>
    <row r="299" spans="1:14" s="156" customFormat="1" ht="15.75" thickTop="1" thickBot="1" x14ac:dyDescent="0.25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 x14ac:dyDescent="0.25">
      <c r="A300" s="349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52">
        <f>E306/D306</f>
        <v>2.193098795517821E-4</v>
      </c>
      <c r="M300" s="352">
        <f>L300*365</f>
        <v>8.004810603640046E-2</v>
      </c>
      <c r="N300" s="190"/>
    </row>
    <row r="301" spans="1:14" ht="25.5" x14ac:dyDescent="0.2">
      <c r="A301" s="350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3"/>
      <c r="M301" s="353"/>
      <c r="N301" s="190" t="s">
        <v>180</v>
      </c>
    </row>
    <row r="302" spans="1:14" ht="25.5" x14ac:dyDescent="0.2">
      <c r="A302" s="350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3"/>
      <c r="M302" s="353"/>
      <c r="N302" s="191">
        <v>42951</v>
      </c>
    </row>
    <row r="303" spans="1:14" ht="25.5" x14ac:dyDescent="0.2">
      <c r="A303" s="350"/>
      <c r="B303" s="355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3"/>
      <c r="M303" s="353"/>
      <c r="N303" s="192" t="s">
        <v>148</v>
      </c>
    </row>
    <row r="304" spans="1:14" ht="25.5" x14ac:dyDescent="0.2">
      <c r="A304" s="350"/>
      <c r="B304" s="356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3"/>
      <c r="M304" s="353"/>
      <c r="N304" s="192" t="s">
        <v>134</v>
      </c>
    </row>
    <row r="305" spans="1:14" ht="23.25" thickBot="1" x14ac:dyDescent="0.25">
      <c r="A305" s="351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4"/>
      <c r="M305" s="354"/>
      <c r="N305" s="193" t="s">
        <v>135</v>
      </c>
    </row>
    <row r="306" spans="1:14" ht="18.75" thickBot="1" x14ac:dyDescent="0.25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 x14ac:dyDescent="0.2">
      <c r="A307" s="346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 x14ac:dyDescent="0.2">
      <c r="A308" s="347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 x14ac:dyDescent="0.2">
      <c r="A309" s="348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 x14ac:dyDescent="0.2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 x14ac:dyDescent="0.25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 x14ac:dyDescent="0.25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 x14ac:dyDescent="0.25"/>
    <row r="314" spans="1:14" s="156" customFormat="1" ht="15.75" thickTop="1" thickBot="1" x14ac:dyDescent="0.25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 x14ac:dyDescent="0.25">
      <c r="A315" s="349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52">
        <f>E321/D321</f>
        <v>2.1926179327430876E-4</v>
      </c>
      <c r="M315" s="352">
        <f>L315*365</f>
        <v>8.0030554545122701E-2</v>
      </c>
      <c r="N315" s="190"/>
    </row>
    <row r="316" spans="1:14" ht="25.5" x14ac:dyDescent="0.2">
      <c r="A316" s="350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3"/>
      <c r="M316" s="353"/>
      <c r="N316" s="190" t="s">
        <v>180</v>
      </c>
    </row>
    <row r="317" spans="1:14" ht="25.5" x14ac:dyDescent="0.2">
      <c r="A317" s="350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3"/>
      <c r="M317" s="353"/>
      <c r="N317" s="191">
        <v>42951</v>
      </c>
    </row>
    <row r="318" spans="1:14" ht="25.5" x14ac:dyDescent="0.2">
      <c r="A318" s="350"/>
      <c r="B318" s="355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3"/>
      <c r="M318" s="353"/>
      <c r="N318" s="192" t="s">
        <v>148</v>
      </c>
    </row>
    <row r="319" spans="1:14" ht="25.5" x14ac:dyDescent="0.2">
      <c r="A319" s="350"/>
      <c r="B319" s="356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3"/>
      <c r="M319" s="353"/>
      <c r="N319" s="192" t="s">
        <v>134</v>
      </c>
    </row>
    <row r="320" spans="1:14" ht="23.25" thickBot="1" x14ac:dyDescent="0.25">
      <c r="A320" s="351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4"/>
      <c r="M320" s="354"/>
      <c r="N320" s="193" t="s">
        <v>135</v>
      </c>
    </row>
    <row r="321" spans="1:14" ht="18.75" thickBot="1" x14ac:dyDescent="0.25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 x14ac:dyDescent="0.2">
      <c r="A322" s="346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 x14ac:dyDescent="0.2">
      <c r="A323" s="347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 x14ac:dyDescent="0.2">
      <c r="A324" s="348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 x14ac:dyDescent="0.2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 x14ac:dyDescent="0.25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 x14ac:dyDescent="0.25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 x14ac:dyDescent="0.25"/>
    <row r="329" spans="1:14" s="156" customFormat="1" ht="15.75" thickTop="1" thickBot="1" x14ac:dyDescent="0.25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 x14ac:dyDescent="0.25">
      <c r="A330" s="349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52">
        <f>E336/D336</f>
        <v>2.1921372807917982E-4</v>
      </c>
      <c r="M330" s="352">
        <f>L330*365</f>
        <v>8.0013010748900631E-2</v>
      </c>
      <c r="N330" s="190"/>
    </row>
    <row r="331" spans="1:14" ht="25.5" x14ac:dyDescent="0.2">
      <c r="A331" s="350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3"/>
      <c r="M331" s="353"/>
      <c r="N331" s="190" t="s">
        <v>180</v>
      </c>
    </row>
    <row r="332" spans="1:14" ht="25.5" x14ac:dyDescent="0.2">
      <c r="A332" s="350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3"/>
      <c r="M332" s="353"/>
      <c r="N332" s="191">
        <v>42951</v>
      </c>
    </row>
    <row r="333" spans="1:14" ht="25.5" x14ac:dyDescent="0.2">
      <c r="A333" s="350"/>
      <c r="B333" s="355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3"/>
      <c r="M333" s="353"/>
      <c r="N333" s="192" t="s">
        <v>148</v>
      </c>
    </row>
    <row r="334" spans="1:14" ht="25.5" x14ac:dyDescent="0.2">
      <c r="A334" s="350"/>
      <c r="B334" s="356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3"/>
      <c r="M334" s="353"/>
      <c r="N334" s="192" t="s">
        <v>134</v>
      </c>
    </row>
    <row r="335" spans="1:14" ht="23.25" thickBot="1" x14ac:dyDescent="0.25">
      <c r="A335" s="351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4"/>
      <c r="M335" s="354"/>
      <c r="N335" s="193" t="s">
        <v>135</v>
      </c>
    </row>
    <row r="336" spans="1:14" ht="18.75" thickBot="1" x14ac:dyDescent="0.25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 x14ac:dyDescent="0.2">
      <c r="A337" s="346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 x14ac:dyDescent="0.2">
      <c r="A338" s="347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 x14ac:dyDescent="0.2">
      <c r="A339" s="348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 x14ac:dyDescent="0.2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 x14ac:dyDescent="0.25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 x14ac:dyDescent="0.25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 x14ac:dyDescent="0.25"/>
    <row r="344" spans="1:14" s="156" customFormat="1" ht="15.75" thickTop="1" thickBot="1" x14ac:dyDescent="0.25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 x14ac:dyDescent="0.25">
      <c r="A345" s="349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52">
        <f>E351/D351</f>
        <v>2.1916568395253353E-4</v>
      </c>
      <c r="M345" s="352">
        <f>L345*365</f>
        <v>7.9995474642674744E-2</v>
      </c>
      <c r="N345" s="190"/>
    </row>
    <row r="346" spans="1:14" ht="25.5" x14ac:dyDescent="0.2">
      <c r="A346" s="350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3"/>
      <c r="M346" s="353"/>
      <c r="N346" s="190" t="s">
        <v>180</v>
      </c>
    </row>
    <row r="347" spans="1:14" ht="25.5" x14ac:dyDescent="0.2">
      <c r="A347" s="350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3"/>
      <c r="M347" s="353"/>
      <c r="N347" s="191">
        <v>42951</v>
      </c>
    </row>
    <row r="348" spans="1:14" ht="25.5" x14ac:dyDescent="0.2">
      <c r="A348" s="350"/>
      <c r="B348" s="355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3"/>
      <c r="M348" s="353"/>
      <c r="N348" s="192" t="s">
        <v>148</v>
      </c>
    </row>
    <row r="349" spans="1:14" ht="25.5" x14ac:dyDescent="0.2">
      <c r="A349" s="350"/>
      <c r="B349" s="356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3"/>
      <c r="M349" s="353"/>
      <c r="N349" s="192" t="s">
        <v>134</v>
      </c>
    </row>
    <row r="350" spans="1:14" ht="23.25" thickBot="1" x14ac:dyDescent="0.25">
      <c r="A350" s="351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4"/>
      <c r="M350" s="354"/>
      <c r="N350" s="193" t="s">
        <v>135</v>
      </c>
    </row>
    <row r="351" spans="1:14" ht="18.75" thickBot="1" x14ac:dyDescent="0.25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 x14ac:dyDescent="0.2">
      <c r="A352" s="346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 x14ac:dyDescent="0.2">
      <c r="A353" s="347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 x14ac:dyDescent="0.2">
      <c r="A354" s="348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 x14ac:dyDescent="0.2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 x14ac:dyDescent="0.25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 x14ac:dyDescent="0.25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 x14ac:dyDescent="0.25"/>
    <row r="359" spans="1:14" s="156" customFormat="1" ht="15.75" thickTop="1" thickBot="1" x14ac:dyDescent="0.25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 x14ac:dyDescent="0.25">
      <c r="A360" s="349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52">
        <f>E366/D366</f>
        <v>2.1911766088052059E-4</v>
      </c>
      <c r="M360" s="352">
        <f>L360*365</f>
        <v>7.9977946221390012E-2</v>
      </c>
      <c r="N360" s="190"/>
    </row>
    <row r="361" spans="1:14" ht="25.5" x14ac:dyDescent="0.2">
      <c r="A361" s="350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3"/>
      <c r="M361" s="353"/>
      <c r="N361" s="190" t="s">
        <v>180</v>
      </c>
    </row>
    <row r="362" spans="1:14" ht="25.5" x14ac:dyDescent="0.2">
      <c r="A362" s="350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3"/>
      <c r="M362" s="353"/>
      <c r="N362" s="191">
        <v>42951</v>
      </c>
    </row>
    <row r="363" spans="1:14" ht="25.5" x14ac:dyDescent="0.2">
      <c r="A363" s="350"/>
      <c r="B363" s="355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3"/>
      <c r="M363" s="353"/>
      <c r="N363" s="192" t="s">
        <v>148</v>
      </c>
    </row>
    <row r="364" spans="1:14" ht="25.5" x14ac:dyDescent="0.2">
      <c r="A364" s="350"/>
      <c r="B364" s="356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3"/>
      <c r="M364" s="353"/>
      <c r="N364" s="192" t="s">
        <v>134</v>
      </c>
    </row>
    <row r="365" spans="1:14" ht="23.25" thickBot="1" x14ac:dyDescent="0.25">
      <c r="A365" s="351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4"/>
      <c r="M365" s="354"/>
      <c r="N365" s="193" t="s">
        <v>135</v>
      </c>
    </row>
    <row r="366" spans="1:14" ht="18.75" thickBot="1" x14ac:dyDescent="0.25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 x14ac:dyDescent="0.2">
      <c r="A367" s="346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 x14ac:dyDescent="0.2">
      <c r="A368" s="347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 x14ac:dyDescent="0.2">
      <c r="A369" s="348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 x14ac:dyDescent="0.2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 x14ac:dyDescent="0.25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 x14ac:dyDescent="0.25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 x14ac:dyDescent="0.2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tabSelected="1" topLeftCell="A283" workbookViewId="0">
      <selection activeCell="G293" sqref="G293"/>
    </sheetView>
  </sheetViews>
  <sheetFormatPr defaultRowHeight="14.25" x14ac:dyDescent="0.2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 x14ac:dyDescent="0.25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 x14ac:dyDescent="0.25">
      <c r="A2" s="349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52">
        <f>E8/D8</f>
        <v>2.801329782245105E-4</v>
      </c>
      <c r="M2" s="352">
        <f>L2*365</f>
        <v>0.10224853705194634</v>
      </c>
      <c r="N2" s="190"/>
    </row>
    <row r="3" spans="1:14" ht="25.5" x14ac:dyDescent="0.2">
      <c r="A3" s="350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3"/>
      <c r="M3" s="353"/>
      <c r="N3" s="190" t="s">
        <v>180</v>
      </c>
    </row>
    <row r="4" spans="1:14" ht="25.5" x14ac:dyDescent="0.2">
      <c r="A4" s="350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3"/>
      <c r="M4" s="353"/>
      <c r="N4" s="191">
        <v>42951</v>
      </c>
    </row>
    <row r="5" spans="1:14" ht="25.5" x14ac:dyDescent="0.2">
      <c r="A5" s="350"/>
      <c r="B5" s="355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3"/>
      <c r="M5" s="353"/>
      <c r="N5" s="192" t="s">
        <v>148</v>
      </c>
    </row>
    <row r="6" spans="1:14" ht="25.5" x14ac:dyDescent="0.2">
      <c r="A6" s="350"/>
      <c r="B6" s="356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3"/>
      <c r="M6" s="353"/>
      <c r="N6" s="192" t="s">
        <v>134</v>
      </c>
    </row>
    <row r="7" spans="1:14" ht="23.25" thickBot="1" x14ac:dyDescent="0.25">
      <c r="A7" s="351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4"/>
      <c r="M7" s="354"/>
      <c r="N7" s="193" t="s">
        <v>135</v>
      </c>
    </row>
    <row r="8" spans="1:14" ht="18.75" thickBot="1" x14ac:dyDescent="0.25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 x14ac:dyDescent="0.2">
      <c r="A9" s="346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 x14ac:dyDescent="0.2">
      <c r="A10" s="347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 x14ac:dyDescent="0.2">
      <c r="A11" s="348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 x14ac:dyDescent="0.2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 x14ac:dyDescent="0.25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 x14ac:dyDescent="0.25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 x14ac:dyDescent="0.25"/>
    <row r="16" spans="1:14" s="156" customFormat="1" ht="15.75" thickTop="1" thickBot="1" x14ac:dyDescent="0.25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 x14ac:dyDescent="0.25">
      <c r="A17" s="349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52">
        <f>E23/D23</f>
        <v>2.8005452571615633E-4</v>
      </c>
      <c r="M17" s="352">
        <f>L17*365</f>
        <v>0.10221990188639705</v>
      </c>
      <c r="N17" s="190"/>
    </row>
    <row r="18" spans="1:14" ht="25.5" x14ac:dyDescent="0.2">
      <c r="A18" s="350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3"/>
      <c r="M18" s="353"/>
      <c r="N18" s="190" t="s">
        <v>180</v>
      </c>
    </row>
    <row r="19" spans="1:14" ht="25.5" x14ac:dyDescent="0.2">
      <c r="A19" s="350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3"/>
      <c r="M19" s="353"/>
      <c r="N19" s="191">
        <v>42951</v>
      </c>
    </row>
    <row r="20" spans="1:14" ht="25.5" x14ac:dyDescent="0.2">
      <c r="A20" s="350"/>
      <c r="B20" s="355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3"/>
      <c r="M20" s="353"/>
      <c r="N20" s="192" t="s">
        <v>148</v>
      </c>
    </row>
    <row r="21" spans="1:14" ht="25.5" x14ac:dyDescent="0.2">
      <c r="A21" s="350"/>
      <c r="B21" s="356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3"/>
      <c r="M21" s="353"/>
      <c r="N21" s="192" t="s">
        <v>134</v>
      </c>
    </row>
    <row r="22" spans="1:14" ht="23.25" thickBot="1" x14ac:dyDescent="0.25">
      <c r="A22" s="351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4"/>
      <c r="M22" s="354"/>
      <c r="N22" s="193" t="s">
        <v>135</v>
      </c>
    </row>
    <row r="23" spans="1:14" ht="18.75" thickBot="1" x14ac:dyDescent="0.25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 x14ac:dyDescent="0.2">
      <c r="A24" s="346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 x14ac:dyDescent="0.2">
      <c r="A25" s="347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 x14ac:dyDescent="0.2">
      <c r="A26" s="348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 x14ac:dyDescent="0.2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 x14ac:dyDescent="0.25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 x14ac:dyDescent="0.25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 x14ac:dyDescent="0.25"/>
    <row r="31" spans="1:14" s="156" customFormat="1" ht="15.75" thickTop="1" thickBot="1" x14ac:dyDescent="0.25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 x14ac:dyDescent="0.25">
      <c r="A32" s="349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52">
        <f>E38/D38</f>
        <v>2.7997611713745954E-4</v>
      </c>
      <c r="M32" s="352">
        <f>L32*365</f>
        <v>0.10219128275517274</v>
      </c>
      <c r="N32" s="190"/>
    </row>
    <row r="33" spans="1:14" ht="25.5" x14ac:dyDescent="0.2">
      <c r="A33" s="350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3"/>
      <c r="M33" s="353"/>
      <c r="N33" s="190" t="s">
        <v>180</v>
      </c>
    </row>
    <row r="34" spans="1:14" ht="25.5" x14ac:dyDescent="0.2">
      <c r="A34" s="350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3"/>
      <c r="M34" s="353"/>
      <c r="N34" s="191">
        <v>42951</v>
      </c>
    </row>
    <row r="35" spans="1:14" ht="25.5" x14ac:dyDescent="0.2">
      <c r="A35" s="350"/>
      <c r="B35" s="355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3"/>
      <c r="M35" s="353"/>
      <c r="N35" s="192" t="s">
        <v>148</v>
      </c>
    </row>
    <row r="36" spans="1:14" ht="25.5" x14ac:dyDescent="0.2">
      <c r="A36" s="350"/>
      <c r="B36" s="356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3"/>
      <c r="M36" s="353"/>
      <c r="N36" s="192" t="s">
        <v>134</v>
      </c>
    </row>
    <row r="37" spans="1:14" ht="23.25" thickBot="1" x14ac:dyDescent="0.25">
      <c r="A37" s="351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4"/>
      <c r="M37" s="354"/>
      <c r="N37" s="193" t="s">
        <v>135</v>
      </c>
    </row>
    <row r="38" spans="1:14" ht="18.75" thickBot="1" x14ac:dyDescent="0.25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 x14ac:dyDescent="0.2">
      <c r="A39" s="346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 x14ac:dyDescent="0.2">
      <c r="A40" s="347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 x14ac:dyDescent="0.2">
      <c r="A41" s="348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 x14ac:dyDescent="0.2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 x14ac:dyDescent="0.25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 x14ac:dyDescent="0.25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 x14ac:dyDescent="0.25"/>
    <row r="46" spans="1:14" s="156" customFormat="1" ht="15.75" thickTop="1" thickBot="1" x14ac:dyDescent="0.25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 x14ac:dyDescent="0.25">
      <c r="A47" s="349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52">
        <f>E52/D52</f>
        <v>2.3205323807465203E-4</v>
      </c>
      <c r="M47" s="352">
        <f>L47*365</f>
        <v>8.469943189724799E-2</v>
      </c>
      <c r="N47" s="190"/>
    </row>
    <row r="48" spans="1:14" ht="25.5" x14ac:dyDescent="0.2">
      <c r="A48" s="350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3"/>
      <c r="M48" s="353"/>
      <c r="N48" s="190" t="s">
        <v>180</v>
      </c>
    </row>
    <row r="49" spans="1:14" ht="25.5" x14ac:dyDescent="0.2">
      <c r="A49" s="350"/>
      <c r="B49" s="355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3"/>
      <c r="M49" s="353"/>
      <c r="N49" s="192" t="s">
        <v>148</v>
      </c>
    </row>
    <row r="50" spans="1:14" ht="25.5" x14ac:dyDescent="0.2">
      <c r="A50" s="350"/>
      <c r="B50" s="356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3"/>
      <c r="M50" s="353"/>
      <c r="N50" s="192" t="s">
        <v>134</v>
      </c>
    </row>
    <row r="51" spans="1:14" ht="23.25" thickBot="1" x14ac:dyDescent="0.25">
      <c r="A51" s="351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4"/>
      <c r="M51" s="354"/>
      <c r="N51" s="193" t="s">
        <v>135</v>
      </c>
    </row>
    <row r="52" spans="1:14" ht="18.75" thickBot="1" x14ac:dyDescent="0.25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 x14ac:dyDescent="0.2">
      <c r="A53" s="346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 x14ac:dyDescent="0.2">
      <c r="A54" s="347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 x14ac:dyDescent="0.2">
      <c r="A55" s="348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 x14ac:dyDescent="0.2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 x14ac:dyDescent="0.25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 x14ac:dyDescent="0.25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 x14ac:dyDescent="0.25"/>
    <row r="60" spans="1:14" s="156" customFormat="1" ht="15.75" thickTop="1" thickBot="1" x14ac:dyDescent="0.25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 x14ac:dyDescent="0.25">
      <c r="A61" s="349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52">
        <f>E66/D66</f>
        <v>2.3199940186221854E-4</v>
      </c>
      <c r="M61" s="352">
        <f>L61*365</f>
        <v>8.467978167970977E-2</v>
      </c>
      <c r="N61" s="190"/>
    </row>
    <row r="62" spans="1:14" ht="25.5" x14ac:dyDescent="0.2">
      <c r="A62" s="350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3"/>
      <c r="M62" s="353"/>
      <c r="N62" s="190" t="s">
        <v>180</v>
      </c>
    </row>
    <row r="63" spans="1:14" ht="25.5" x14ac:dyDescent="0.2">
      <c r="A63" s="350"/>
      <c r="B63" s="355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3"/>
      <c r="M63" s="353"/>
      <c r="N63" s="192" t="s">
        <v>148</v>
      </c>
    </row>
    <row r="64" spans="1:14" ht="25.5" x14ac:dyDescent="0.2">
      <c r="A64" s="350"/>
      <c r="B64" s="356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3"/>
      <c r="M64" s="353"/>
      <c r="N64" s="192" t="s">
        <v>134</v>
      </c>
    </row>
    <row r="65" spans="1:14" ht="23.25" thickBot="1" x14ac:dyDescent="0.25">
      <c r="A65" s="351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4"/>
      <c r="M65" s="354"/>
      <c r="N65" s="193" t="s">
        <v>135</v>
      </c>
    </row>
    <row r="66" spans="1:14" ht="18.75" thickBot="1" x14ac:dyDescent="0.25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 x14ac:dyDescent="0.2">
      <c r="A67" s="346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 x14ac:dyDescent="0.2">
      <c r="A68" s="347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 x14ac:dyDescent="0.2">
      <c r="A69" s="348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 x14ac:dyDescent="0.2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 x14ac:dyDescent="0.25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 x14ac:dyDescent="0.25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 x14ac:dyDescent="0.25"/>
    <row r="74" spans="1:14" s="156" customFormat="1" ht="15.75" thickTop="1" thickBot="1" x14ac:dyDescent="0.25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 x14ac:dyDescent="0.25">
      <c r="A75" s="349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52">
        <f>E80/D80</f>
        <v>2.3194559062392919E-4</v>
      </c>
      <c r="M75" s="352">
        <f>L75*365</f>
        <v>8.4660140577734147E-2</v>
      </c>
      <c r="N75" s="190"/>
    </row>
    <row r="76" spans="1:14" ht="25.5" x14ac:dyDescent="0.2">
      <c r="A76" s="350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3"/>
      <c r="M76" s="353"/>
      <c r="N76" s="190" t="s">
        <v>180</v>
      </c>
    </row>
    <row r="77" spans="1:14" ht="25.5" x14ac:dyDescent="0.2">
      <c r="A77" s="350"/>
      <c r="B77" s="355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3"/>
      <c r="M77" s="353"/>
      <c r="N77" s="192" t="s">
        <v>148</v>
      </c>
    </row>
    <row r="78" spans="1:14" ht="25.5" x14ac:dyDescent="0.2">
      <c r="A78" s="350"/>
      <c r="B78" s="356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3"/>
      <c r="M78" s="353"/>
      <c r="N78" s="192" t="s">
        <v>134</v>
      </c>
    </row>
    <row r="79" spans="1:14" ht="23.25" thickBot="1" x14ac:dyDescent="0.25">
      <c r="A79" s="351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4"/>
      <c r="M79" s="354"/>
      <c r="N79" s="193" t="s">
        <v>135</v>
      </c>
    </row>
    <row r="80" spans="1:14" ht="18.75" thickBot="1" x14ac:dyDescent="0.25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 x14ac:dyDescent="0.2">
      <c r="A81" s="346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 x14ac:dyDescent="0.2">
      <c r="A82" s="347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 x14ac:dyDescent="0.2">
      <c r="A83" s="348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 x14ac:dyDescent="0.2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 x14ac:dyDescent="0.25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 x14ac:dyDescent="0.25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 x14ac:dyDescent="0.25"/>
    <row r="88" spans="1:14" s="156" customFormat="1" ht="15.75" thickTop="1" thickBot="1" x14ac:dyDescent="0.25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 x14ac:dyDescent="0.25">
      <c r="A89" s="349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52">
        <f>E94/D94</f>
        <v>2.3189180434241013E-4</v>
      </c>
      <c r="M89" s="352">
        <f>L89*365</f>
        <v>8.4640508584979693E-2</v>
      </c>
      <c r="N89" s="190"/>
    </row>
    <row r="90" spans="1:14" ht="25.5" x14ac:dyDescent="0.2">
      <c r="A90" s="350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3"/>
      <c r="M90" s="353"/>
      <c r="N90" s="190" t="s">
        <v>180</v>
      </c>
    </row>
    <row r="91" spans="1:14" ht="25.5" x14ac:dyDescent="0.2">
      <c r="A91" s="350"/>
      <c r="B91" s="355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3"/>
      <c r="M91" s="353"/>
      <c r="N91" s="192" t="s">
        <v>148</v>
      </c>
    </row>
    <row r="92" spans="1:14" ht="25.5" x14ac:dyDescent="0.2">
      <c r="A92" s="350"/>
      <c r="B92" s="356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3"/>
      <c r="M92" s="353"/>
      <c r="N92" s="192" t="s">
        <v>134</v>
      </c>
    </row>
    <row r="93" spans="1:14" ht="23.25" thickBot="1" x14ac:dyDescent="0.25">
      <c r="A93" s="351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4"/>
      <c r="M93" s="354"/>
      <c r="N93" s="193" t="s">
        <v>135</v>
      </c>
    </row>
    <row r="94" spans="1:14" ht="18.75" thickBot="1" x14ac:dyDescent="0.25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 x14ac:dyDescent="0.2">
      <c r="A95" s="346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 x14ac:dyDescent="0.2">
      <c r="A96" s="347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 x14ac:dyDescent="0.2">
      <c r="A97" s="348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 x14ac:dyDescent="0.2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 x14ac:dyDescent="0.25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 x14ac:dyDescent="0.25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 x14ac:dyDescent="0.25"/>
    <row r="102" spans="1:14" s="156" customFormat="1" ht="15.75" thickTop="1" thickBot="1" x14ac:dyDescent="0.25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 x14ac:dyDescent="0.25">
      <c r="A103" s="349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52">
        <f>E108/D108</f>
        <v>2.3183804300030357E-4</v>
      </c>
      <c r="M103" s="352">
        <f>L103*365</f>
        <v>8.4620885695110795E-2</v>
      </c>
      <c r="N103" s="190"/>
    </row>
    <row r="104" spans="1:14" ht="25.5" x14ac:dyDescent="0.2">
      <c r="A104" s="350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3"/>
      <c r="M104" s="353"/>
      <c r="N104" s="190" t="s">
        <v>180</v>
      </c>
    </row>
    <row r="105" spans="1:14" ht="25.5" x14ac:dyDescent="0.2">
      <c r="A105" s="350"/>
      <c r="B105" s="355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3"/>
      <c r="M105" s="353"/>
      <c r="N105" s="192" t="s">
        <v>148</v>
      </c>
    </row>
    <row r="106" spans="1:14" ht="25.5" x14ac:dyDescent="0.2">
      <c r="A106" s="350"/>
      <c r="B106" s="356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3"/>
      <c r="M106" s="353"/>
      <c r="N106" s="192" t="s">
        <v>134</v>
      </c>
    </row>
    <row r="107" spans="1:14" ht="23.25" thickBot="1" x14ac:dyDescent="0.25">
      <c r="A107" s="351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4"/>
      <c r="M107" s="354"/>
      <c r="N107" s="193" t="s">
        <v>135</v>
      </c>
    </row>
    <row r="108" spans="1:14" ht="18.75" thickBot="1" x14ac:dyDescent="0.25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 x14ac:dyDescent="0.2">
      <c r="A109" s="346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 x14ac:dyDescent="0.2">
      <c r="A110" s="347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 x14ac:dyDescent="0.2">
      <c r="A111" s="348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 x14ac:dyDescent="0.2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 x14ac:dyDescent="0.25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 x14ac:dyDescent="0.25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 x14ac:dyDescent="0.25"/>
    <row r="116" spans="1:14" s="156" customFormat="1" ht="15.75" thickTop="1" thickBot="1" x14ac:dyDescent="0.25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 x14ac:dyDescent="0.25">
      <c r="A117" s="349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52">
        <f>E122/D122</f>
        <v>2.3178430658026781E-4</v>
      </c>
      <c r="M117" s="352">
        <f>L117*365</f>
        <v>8.4601271901797753E-2</v>
      </c>
      <c r="N117" s="190"/>
    </row>
    <row r="118" spans="1:14" ht="25.5" x14ac:dyDescent="0.2">
      <c r="A118" s="350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3"/>
      <c r="M118" s="353"/>
      <c r="N118" s="190" t="s">
        <v>180</v>
      </c>
    </row>
    <row r="119" spans="1:14" ht="25.5" x14ac:dyDescent="0.2">
      <c r="A119" s="350"/>
      <c r="B119" s="355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3"/>
      <c r="M119" s="353"/>
      <c r="N119" s="192" t="s">
        <v>148</v>
      </c>
    </row>
    <row r="120" spans="1:14" ht="25.5" x14ac:dyDescent="0.2">
      <c r="A120" s="350"/>
      <c r="B120" s="356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3"/>
      <c r="M120" s="353"/>
      <c r="N120" s="192" t="s">
        <v>134</v>
      </c>
    </row>
    <row r="121" spans="1:14" ht="23.25" thickBot="1" x14ac:dyDescent="0.25">
      <c r="A121" s="351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4"/>
      <c r="M121" s="354"/>
      <c r="N121" s="193" t="s">
        <v>135</v>
      </c>
    </row>
    <row r="122" spans="1:14" ht="18.75" thickBot="1" x14ac:dyDescent="0.25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 x14ac:dyDescent="0.2">
      <c r="A123" s="346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 x14ac:dyDescent="0.2">
      <c r="A124" s="347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 x14ac:dyDescent="0.2">
      <c r="A125" s="348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 x14ac:dyDescent="0.2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 x14ac:dyDescent="0.25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 x14ac:dyDescent="0.25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 x14ac:dyDescent="0.25"/>
    <row r="130" spans="1:14" s="156" customFormat="1" ht="15.75" thickTop="1" thickBot="1" x14ac:dyDescent="0.25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 x14ac:dyDescent="0.25">
      <c r="A131" s="349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52">
        <f>E136/D136</f>
        <v>2.317305950649772E-4</v>
      </c>
      <c r="M131" s="352">
        <f>L131*365</f>
        <v>8.4581667198716681E-2</v>
      </c>
      <c r="N131" s="190"/>
    </row>
    <row r="132" spans="1:14" ht="25.5" x14ac:dyDescent="0.2">
      <c r="A132" s="350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3"/>
      <c r="M132" s="353"/>
      <c r="N132" s="190" t="s">
        <v>180</v>
      </c>
    </row>
    <row r="133" spans="1:14" ht="25.5" x14ac:dyDescent="0.2">
      <c r="A133" s="350"/>
      <c r="B133" s="355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3"/>
      <c r="M133" s="353"/>
      <c r="N133" s="192" t="s">
        <v>148</v>
      </c>
    </row>
    <row r="134" spans="1:14" ht="25.5" x14ac:dyDescent="0.2">
      <c r="A134" s="350"/>
      <c r="B134" s="356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3"/>
      <c r="M134" s="353"/>
      <c r="N134" s="192" t="s">
        <v>134</v>
      </c>
    </row>
    <row r="135" spans="1:14" ht="23.25" thickBot="1" x14ac:dyDescent="0.25">
      <c r="A135" s="351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4"/>
      <c r="M135" s="354"/>
      <c r="N135" s="193" t="s">
        <v>135</v>
      </c>
    </row>
    <row r="136" spans="1:14" ht="18.75" thickBot="1" x14ac:dyDescent="0.25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 x14ac:dyDescent="0.2">
      <c r="A137" s="346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 x14ac:dyDescent="0.2">
      <c r="A138" s="347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 x14ac:dyDescent="0.2">
      <c r="A139" s="348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 x14ac:dyDescent="0.2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 x14ac:dyDescent="0.25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 x14ac:dyDescent="0.25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 x14ac:dyDescent="0.25"/>
    <row r="144" spans="1:14" s="156" customFormat="1" ht="15.75" thickTop="1" thickBot="1" x14ac:dyDescent="0.25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 x14ac:dyDescent="0.25">
      <c r="A145" s="349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52">
        <f>E150/D150</f>
        <v>2.3167690843712223E-4</v>
      </c>
      <c r="M145" s="352">
        <f>L145*365</f>
        <v>8.4562071579549619E-2</v>
      </c>
      <c r="N145" s="190"/>
    </row>
    <row r="146" spans="1:14" ht="25.5" x14ac:dyDescent="0.2">
      <c r="A146" s="350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3"/>
      <c r="M146" s="353"/>
      <c r="N146" s="190" t="s">
        <v>180</v>
      </c>
    </row>
    <row r="147" spans="1:14" ht="25.5" x14ac:dyDescent="0.2">
      <c r="A147" s="350"/>
      <c r="B147" s="355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3"/>
      <c r="M147" s="353"/>
      <c r="N147" s="192" t="s">
        <v>148</v>
      </c>
    </row>
    <row r="148" spans="1:14" ht="25.5" x14ac:dyDescent="0.2">
      <c r="A148" s="350"/>
      <c r="B148" s="356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3"/>
      <c r="M148" s="353"/>
      <c r="N148" s="192" t="s">
        <v>134</v>
      </c>
    </row>
    <row r="149" spans="1:14" ht="23.25" thickBot="1" x14ac:dyDescent="0.25">
      <c r="A149" s="351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4"/>
      <c r="M149" s="354"/>
      <c r="N149" s="193" t="s">
        <v>135</v>
      </c>
    </row>
    <row r="150" spans="1:14" ht="18.75" thickBot="1" x14ac:dyDescent="0.25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 x14ac:dyDescent="0.2">
      <c r="A151" s="346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 x14ac:dyDescent="0.2">
      <c r="A152" s="347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 x14ac:dyDescent="0.2">
      <c r="A153" s="348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 x14ac:dyDescent="0.2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 x14ac:dyDescent="0.25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 x14ac:dyDescent="0.25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 x14ac:dyDescent="0.25"/>
    <row r="158" spans="1:14" s="156" customFormat="1" ht="15.75" thickTop="1" thickBot="1" x14ac:dyDescent="0.25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 x14ac:dyDescent="0.25">
      <c r="A159" s="349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52">
        <f>E164/D164</f>
        <v>2.3162324667940938E-4</v>
      </c>
      <c r="M159" s="352">
        <f>L159*365</f>
        <v>8.4542485037984422E-2</v>
      </c>
      <c r="N159" s="190"/>
    </row>
    <row r="160" spans="1:14" ht="25.5" x14ac:dyDescent="0.2">
      <c r="A160" s="350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3"/>
      <c r="M160" s="353"/>
      <c r="N160" s="190" t="s">
        <v>180</v>
      </c>
    </row>
    <row r="161" spans="1:14" ht="25.5" x14ac:dyDescent="0.2">
      <c r="A161" s="350"/>
      <c r="B161" s="355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3"/>
      <c r="M161" s="353"/>
      <c r="N161" s="192" t="s">
        <v>148</v>
      </c>
    </row>
    <row r="162" spans="1:14" ht="25.5" x14ac:dyDescent="0.2">
      <c r="A162" s="350"/>
      <c r="B162" s="356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3"/>
      <c r="M162" s="353"/>
      <c r="N162" s="192" t="s">
        <v>134</v>
      </c>
    </row>
    <row r="163" spans="1:14" ht="23.25" thickBot="1" x14ac:dyDescent="0.25">
      <c r="A163" s="351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4"/>
      <c r="M163" s="354"/>
      <c r="N163" s="193" t="s">
        <v>135</v>
      </c>
    </row>
    <row r="164" spans="1:14" ht="18.75" thickBot="1" x14ac:dyDescent="0.25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 x14ac:dyDescent="0.2">
      <c r="A165" s="346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 x14ac:dyDescent="0.2">
      <c r="A166" s="347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 x14ac:dyDescent="0.2">
      <c r="A167" s="348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 x14ac:dyDescent="0.2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 x14ac:dyDescent="0.25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 x14ac:dyDescent="0.25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 x14ac:dyDescent="0.25"/>
    <row r="172" spans="1:14" s="156" customFormat="1" ht="15.75" thickTop="1" thickBot="1" x14ac:dyDescent="0.25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 x14ac:dyDescent="0.25">
      <c r="A173" s="349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52">
        <f>E178/D178</f>
        <v>2.3156960977456113E-4</v>
      </c>
      <c r="M173" s="352">
        <f>L173*365</f>
        <v>8.4522907567714814E-2</v>
      </c>
      <c r="N173" s="190"/>
    </row>
    <row r="174" spans="1:14" ht="25.5" x14ac:dyDescent="0.2">
      <c r="A174" s="350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3"/>
      <c r="M174" s="353"/>
      <c r="N174" s="190" t="s">
        <v>180</v>
      </c>
    </row>
    <row r="175" spans="1:14" ht="25.5" x14ac:dyDescent="0.2">
      <c r="A175" s="350"/>
      <c r="B175" s="355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3"/>
      <c r="M175" s="353"/>
      <c r="N175" s="192" t="s">
        <v>148</v>
      </c>
    </row>
    <row r="176" spans="1:14" ht="25.5" x14ac:dyDescent="0.2">
      <c r="A176" s="350"/>
      <c r="B176" s="356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3"/>
      <c r="M176" s="353"/>
      <c r="N176" s="192" t="s">
        <v>134</v>
      </c>
    </row>
    <row r="177" spans="1:14" ht="23.25" thickBot="1" x14ac:dyDescent="0.25">
      <c r="A177" s="351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4"/>
      <c r="M177" s="354"/>
      <c r="N177" s="193" t="s">
        <v>135</v>
      </c>
    </row>
    <row r="178" spans="1:14" ht="18.75" thickBot="1" x14ac:dyDescent="0.25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 x14ac:dyDescent="0.2">
      <c r="A179" s="346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 x14ac:dyDescent="0.2">
      <c r="A180" s="347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 x14ac:dyDescent="0.2">
      <c r="A181" s="348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 x14ac:dyDescent="0.2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 x14ac:dyDescent="0.25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 x14ac:dyDescent="0.25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 x14ac:dyDescent="0.25"/>
    <row r="186" spans="1:14" s="156" customFormat="1" ht="15.75" thickTop="1" thickBot="1" x14ac:dyDescent="0.25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 x14ac:dyDescent="0.25">
      <c r="A187" s="349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52">
        <f>E192/D192</f>
        <v>2.3151599770531591E-4</v>
      </c>
      <c r="M187" s="352">
        <f>L187*365</f>
        <v>8.4503339162440308E-2</v>
      </c>
      <c r="N187" s="190"/>
    </row>
    <row r="188" spans="1:14" ht="25.5" x14ac:dyDescent="0.2">
      <c r="A188" s="350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3"/>
      <c r="M188" s="353"/>
      <c r="N188" s="190" t="s">
        <v>180</v>
      </c>
    </row>
    <row r="189" spans="1:14" ht="25.5" x14ac:dyDescent="0.2">
      <c r="A189" s="350"/>
      <c r="B189" s="355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3"/>
      <c r="M189" s="353"/>
      <c r="N189" s="192" t="s">
        <v>148</v>
      </c>
    </row>
    <row r="190" spans="1:14" ht="25.5" x14ac:dyDescent="0.2">
      <c r="A190" s="350"/>
      <c r="B190" s="356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3"/>
      <c r="M190" s="353"/>
      <c r="N190" s="192" t="s">
        <v>134</v>
      </c>
    </row>
    <row r="191" spans="1:14" ht="23.25" thickBot="1" x14ac:dyDescent="0.25">
      <c r="A191" s="351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4"/>
      <c r="M191" s="354"/>
      <c r="N191" s="193" t="s">
        <v>135</v>
      </c>
    </row>
    <row r="192" spans="1:14" ht="18.75" thickBot="1" x14ac:dyDescent="0.25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 x14ac:dyDescent="0.2">
      <c r="A193" s="346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 x14ac:dyDescent="0.2">
      <c r="A194" s="347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 x14ac:dyDescent="0.2">
      <c r="A195" s="348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 x14ac:dyDescent="0.2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 x14ac:dyDescent="0.25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 x14ac:dyDescent="0.25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 x14ac:dyDescent="0.25"/>
    <row r="200" spans="1:14" s="156" customFormat="1" ht="15.75" thickTop="1" thickBot="1" x14ac:dyDescent="0.25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 x14ac:dyDescent="0.25">
      <c r="A201" s="349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52">
        <f>E206/D206</f>
        <v>2.2322372676756314E-4</v>
      </c>
      <c r="M201" s="352">
        <f>L201*365</f>
        <v>8.1476660270160539E-2</v>
      </c>
      <c r="N201" s="190"/>
    </row>
    <row r="202" spans="1:14" ht="25.5" x14ac:dyDescent="0.2">
      <c r="A202" s="350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3"/>
      <c r="M202" s="353"/>
      <c r="N202" s="190" t="s">
        <v>180</v>
      </c>
    </row>
    <row r="203" spans="1:14" ht="25.5" x14ac:dyDescent="0.2">
      <c r="A203" s="350"/>
      <c r="B203" s="355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3"/>
      <c r="M203" s="353"/>
      <c r="N203" s="192" t="s">
        <v>148</v>
      </c>
    </row>
    <row r="204" spans="1:14" ht="25.5" x14ac:dyDescent="0.2">
      <c r="A204" s="350"/>
      <c r="B204" s="356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3"/>
      <c r="M204" s="353"/>
      <c r="N204" s="192" t="s">
        <v>134</v>
      </c>
    </row>
    <row r="205" spans="1:14" ht="23.25" thickBot="1" x14ac:dyDescent="0.25">
      <c r="A205" s="351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4"/>
      <c r="M205" s="354"/>
      <c r="N205" s="193" t="s">
        <v>135</v>
      </c>
    </row>
    <row r="206" spans="1:14" ht="18.75" thickBot="1" x14ac:dyDescent="0.25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 x14ac:dyDescent="0.2">
      <c r="A207" s="346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 x14ac:dyDescent="0.2">
      <c r="A208" s="347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 x14ac:dyDescent="0.2">
      <c r="A209" s="348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 x14ac:dyDescent="0.2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 x14ac:dyDescent="0.25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 x14ac:dyDescent="0.25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 x14ac:dyDescent="0.25"/>
    <row r="214" spans="1:14" s="156" customFormat="1" ht="15.75" thickTop="1" thickBot="1" x14ac:dyDescent="0.25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 x14ac:dyDescent="0.25">
      <c r="A215" s="349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52">
        <f>E219/D219</f>
        <v>1.6936558510515705E-4</v>
      </c>
      <c r="M215" s="352">
        <f>L215*365</f>
        <v>6.1818438563382323E-2</v>
      </c>
      <c r="N215" s="190"/>
    </row>
    <row r="216" spans="1:14" ht="25.5" x14ac:dyDescent="0.2">
      <c r="A216" s="350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3"/>
      <c r="M216" s="353"/>
      <c r="N216" s="190" t="s">
        <v>180</v>
      </c>
    </row>
    <row r="217" spans="1:14" ht="25.5" x14ac:dyDescent="0.2">
      <c r="A217" s="350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3"/>
      <c r="M217" s="353"/>
      <c r="N217" s="192" t="s">
        <v>148</v>
      </c>
    </row>
    <row r="218" spans="1:14" ht="23.25" thickBot="1" x14ac:dyDescent="0.25">
      <c r="A218" s="351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4"/>
      <c r="M218" s="354"/>
      <c r="N218" s="193" t="s">
        <v>135</v>
      </c>
    </row>
    <row r="219" spans="1:14" ht="18.75" thickBot="1" x14ac:dyDescent="0.25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 x14ac:dyDescent="0.2">
      <c r="A220" s="346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 x14ac:dyDescent="0.2">
      <c r="A221" s="347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 x14ac:dyDescent="0.2">
      <c r="A222" s="348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 t="s">
        <v>304</v>
      </c>
    </row>
    <row r="223" spans="1:14" x14ac:dyDescent="0.2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 x14ac:dyDescent="0.25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 x14ac:dyDescent="0.25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.75" thickTop="1" thickBot="1" x14ac:dyDescent="0.25"/>
    <row r="227" spans="1:14" s="156" customFormat="1" ht="15.75" thickTop="1" thickBot="1" x14ac:dyDescent="0.25">
      <c r="A227" s="186" t="s">
        <v>0</v>
      </c>
      <c r="B227" s="187" t="s">
        <v>142</v>
      </c>
      <c r="C227" s="188" t="s">
        <v>1</v>
      </c>
      <c r="D227" s="187" t="s">
        <v>17</v>
      </c>
      <c r="E227" s="187" t="s">
        <v>11</v>
      </c>
      <c r="F227" s="187" t="s">
        <v>18</v>
      </c>
      <c r="G227" s="187" t="s">
        <v>14</v>
      </c>
      <c r="H227" s="187" t="s">
        <v>19</v>
      </c>
      <c r="I227" s="187" t="s">
        <v>2</v>
      </c>
      <c r="J227" s="187" t="s">
        <v>181</v>
      </c>
      <c r="K227" s="187" t="s">
        <v>216</v>
      </c>
      <c r="L227" s="187" t="s">
        <v>49</v>
      </c>
      <c r="M227" s="187" t="s">
        <v>30</v>
      </c>
      <c r="N227" s="189" t="s">
        <v>82</v>
      </c>
    </row>
    <row r="228" spans="1:14" ht="15" thickBot="1" x14ac:dyDescent="0.25">
      <c r="A228" s="349" t="s">
        <v>303</v>
      </c>
      <c r="B228" s="318">
        <v>160.51</v>
      </c>
      <c r="C228" s="289" t="s">
        <v>225</v>
      </c>
      <c r="D228" s="263">
        <v>21000</v>
      </c>
      <c r="E228" s="263"/>
      <c r="F228" s="263">
        <f>D228</f>
        <v>21000</v>
      </c>
      <c r="G228" s="264"/>
      <c r="H228" s="265"/>
      <c r="I228" s="266">
        <f>D228</f>
        <v>21000</v>
      </c>
      <c r="J228" s="267"/>
      <c r="K228" s="152"/>
      <c r="L228" s="352">
        <f>E231/D231</f>
        <v>1.6970460656261002E-4</v>
      </c>
      <c r="M228" s="352">
        <f>L228*365</f>
        <v>6.1942181395352659E-2</v>
      </c>
      <c r="N228" s="190"/>
    </row>
    <row r="229" spans="1:14" ht="25.5" x14ac:dyDescent="0.2">
      <c r="A229" s="350"/>
      <c r="B229" s="268"/>
      <c r="C229" s="290" t="s">
        <v>218</v>
      </c>
      <c r="D229" s="269">
        <v>8624.7472000000198</v>
      </c>
      <c r="E229" s="269">
        <v>3.4651999999999998</v>
      </c>
      <c r="F229" s="269">
        <f>D229+E229</f>
        <v>8628.2124000000204</v>
      </c>
      <c r="G229" s="270" t="s">
        <v>173</v>
      </c>
      <c r="H229" s="271">
        <v>9733.6200000000008</v>
      </c>
      <c r="I229" s="272">
        <v>8500</v>
      </c>
      <c r="J229" s="273">
        <f>E229/I229</f>
        <v>4.0767058823529408E-4</v>
      </c>
      <c r="K229" s="274">
        <f>(F229-I229)/(H229-I229)</f>
        <v>0.10393184286897121</v>
      </c>
      <c r="L229" s="353"/>
      <c r="M229" s="353"/>
      <c r="N229" s="190" t="s">
        <v>180</v>
      </c>
    </row>
    <row r="230" spans="1:14" ht="23.25" thickBot="1" x14ac:dyDescent="0.25">
      <c r="A230" s="351"/>
      <c r="B230" s="281"/>
      <c r="C230" s="293" t="s">
        <v>175</v>
      </c>
      <c r="D230" s="282">
        <v>10180.890000000021</v>
      </c>
      <c r="E230" s="283">
        <v>3.29</v>
      </c>
      <c r="F230" s="283">
        <f>D230+E230</f>
        <v>10184.180000000022</v>
      </c>
      <c r="G230" s="284" t="s">
        <v>126</v>
      </c>
      <c r="H230" s="283">
        <v>11196.73</v>
      </c>
      <c r="I230" s="145">
        <v>10000</v>
      </c>
      <c r="J230" s="273">
        <f t="shared" ref="J230" si="64">E230/I230</f>
        <v>3.2900000000000003E-4</v>
      </c>
      <c r="K230" s="275">
        <f t="shared" ref="K230" si="65">(F230-I230)/(H230-I230)</f>
        <v>0.15390271824055735</v>
      </c>
      <c r="L230" s="354"/>
      <c r="M230" s="354"/>
      <c r="N230" s="193" t="s">
        <v>135</v>
      </c>
    </row>
    <row r="231" spans="1:14" ht="18.75" thickBot="1" x14ac:dyDescent="0.25">
      <c r="A231" s="194" t="s">
        <v>104</v>
      </c>
      <c r="B231" s="173">
        <f>SUM(B228:B230)</f>
        <v>160.51</v>
      </c>
      <c r="C231" s="37" t="s">
        <v>75</v>
      </c>
      <c r="D231" s="11">
        <f>SUM(D228:D230)</f>
        <v>39805.637200000041</v>
      </c>
      <c r="E231" s="61">
        <f>SUM(E228:E230)</f>
        <v>6.7552000000000003</v>
      </c>
      <c r="F231" s="11">
        <f>SUM(F228:F230)</f>
        <v>39812.392400000041</v>
      </c>
      <c r="G231" s="121" t="s">
        <v>154</v>
      </c>
      <c r="H231" s="66">
        <f>L228*10000</f>
        <v>1.6970460656261002</v>
      </c>
      <c r="I231" s="157">
        <f>SUM(I228:I230)</f>
        <v>39500</v>
      </c>
      <c r="J231" s="68"/>
      <c r="K231" s="68"/>
      <c r="L231" s="7" t="s">
        <v>56</v>
      </c>
      <c r="M231" s="66">
        <f>M228*10000</f>
        <v>619.42181395352657</v>
      </c>
      <c r="N231" s="195"/>
    </row>
    <row r="232" spans="1:14" ht="26.25" thickTop="1" x14ac:dyDescent="0.2">
      <c r="A232" s="346" t="s">
        <v>194</v>
      </c>
      <c r="B232" s="122" t="s">
        <v>138</v>
      </c>
      <c r="C232" s="244" t="s">
        <v>139</v>
      </c>
      <c r="D232" s="123">
        <v>1414.23</v>
      </c>
      <c r="E232" s="124">
        <v>-5.15</v>
      </c>
      <c r="F232" s="124">
        <f>D232+E232</f>
        <v>1409.08</v>
      </c>
      <c r="G232" s="125">
        <v>42811</v>
      </c>
      <c r="H232" s="123">
        <f>F232</f>
        <v>1409.08</v>
      </c>
      <c r="I232" s="126">
        <v>1500</v>
      </c>
      <c r="J232" s="127">
        <f>(H232-I232)/I232</f>
        <v>-6.061333333333338E-2</v>
      </c>
      <c r="K232" s="127"/>
      <c r="L232" s="128"/>
      <c r="M232" s="129"/>
      <c r="N232" s="196"/>
    </row>
    <row r="233" spans="1:14" ht="25.5" x14ac:dyDescent="0.2">
      <c r="A233" s="347"/>
      <c r="B233" s="130" t="s">
        <v>138</v>
      </c>
      <c r="C233" s="243" t="s">
        <v>195</v>
      </c>
      <c r="D233" s="131">
        <v>1504.93</v>
      </c>
      <c r="E233" s="132">
        <v>-21.56</v>
      </c>
      <c r="F233" s="132">
        <f>D233+E233</f>
        <v>1483.3700000000001</v>
      </c>
      <c r="G233" s="133">
        <v>42927</v>
      </c>
      <c r="H233" s="131">
        <f>F233</f>
        <v>1483.3700000000001</v>
      </c>
      <c r="I233" s="166">
        <v>1500</v>
      </c>
      <c r="J233" s="167">
        <f>(H233-I233)/I233</f>
        <v>-1.1086666666666588E-2</v>
      </c>
      <c r="K233" s="237" t="s">
        <v>200</v>
      </c>
      <c r="L233" s="242">
        <f>F233/1026.56</f>
        <v>1.4449910380299253</v>
      </c>
      <c r="M233" s="241" t="s">
        <v>199</v>
      </c>
      <c r="N233" s="240" t="s">
        <v>198</v>
      </c>
    </row>
    <row r="234" spans="1:14" ht="28.5" x14ac:dyDescent="0.2">
      <c r="A234" s="348"/>
      <c r="B234" s="161">
        <f>H234-I234</f>
        <v>30.770000000004075</v>
      </c>
      <c r="C234" s="277" t="s">
        <v>226</v>
      </c>
      <c r="D234" s="163">
        <v>37813.380000000005</v>
      </c>
      <c r="E234" s="162">
        <v>2.39</v>
      </c>
      <c r="F234" s="162">
        <f>D234+E234</f>
        <v>37815.770000000004</v>
      </c>
      <c r="G234" s="164" t="s">
        <v>10</v>
      </c>
      <c r="H234" s="165">
        <f>F234</f>
        <v>37815.770000000004</v>
      </c>
      <c r="I234" s="170">
        <v>37785</v>
      </c>
      <c r="J234" s="238">
        <f t="shared" ref="J234" si="66">E234/D234</f>
        <v>6.320514061424818E-5</v>
      </c>
      <c r="K234" s="276">
        <f>(F234-I234)/I234</f>
        <v>8.1434431652783047E-4</v>
      </c>
      <c r="L234" s="174"/>
      <c r="M234" s="175"/>
      <c r="N234" s="197" t="s">
        <v>305</v>
      </c>
    </row>
    <row r="235" spans="1:14" x14ac:dyDescent="0.2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 x14ac:dyDescent="0.25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 x14ac:dyDescent="0.25">
      <c r="A237" s="202" t="s">
        <v>269</v>
      </c>
      <c r="B237" s="203" t="s">
        <v>58</v>
      </c>
      <c r="C237" s="204">
        <f>F231+B231</f>
        <v>39972.902400000043</v>
      </c>
      <c r="D237" s="204">
        <f>I231</f>
        <v>39500</v>
      </c>
      <c r="E237" s="205">
        <v>17</v>
      </c>
      <c r="F237" s="206">
        <f>C237-D237</f>
        <v>472.90240000004269</v>
      </c>
      <c r="G237" s="207">
        <f>F237/D237</f>
        <v>1.1972212658228929E-2</v>
      </c>
      <c r="H237" s="206">
        <f>F237/E237</f>
        <v>27.817788235296629</v>
      </c>
      <c r="I237" s="207">
        <f>G237/E237</f>
        <v>7.0424780342523115E-4</v>
      </c>
      <c r="J237" s="208">
        <f>H237*10000/D237</f>
        <v>7.0424780342523112</v>
      </c>
      <c r="K237" s="209">
        <f>B231</f>
        <v>160.51</v>
      </c>
      <c r="L237" s="209">
        <f>F237-K237</f>
        <v>312.3924000000427</v>
      </c>
      <c r="M237" s="207">
        <f>I237*365</f>
        <v>0.2570504482502094</v>
      </c>
      <c r="N237" s="210">
        <f>H237*365</f>
        <v>10153.492705883269</v>
      </c>
    </row>
    <row r="238" spans="1:14" ht="15.75" thickTop="1" thickBot="1" x14ac:dyDescent="0.25"/>
    <row r="239" spans="1:14" s="156" customFormat="1" ht="15.75" thickTop="1" thickBot="1" x14ac:dyDescent="0.25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 x14ac:dyDescent="0.25">
      <c r="A240" s="349" t="s">
        <v>306</v>
      </c>
      <c r="B240" s="319">
        <v>160.51</v>
      </c>
      <c r="C240" s="289" t="s">
        <v>225</v>
      </c>
      <c r="D240" s="263">
        <v>21000</v>
      </c>
      <c r="E240" s="263"/>
      <c r="F240" s="263">
        <f>D240</f>
        <v>21000</v>
      </c>
      <c r="G240" s="264"/>
      <c r="H240" s="265"/>
      <c r="I240" s="266">
        <f>D240</f>
        <v>21000</v>
      </c>
      <c r="J240" s="267"/>
      <c r="K240" s="152"/>
      <c r="L240" s="352">
        <f>E243/D243</f>
        <v>1.6967581179572604E-4</v>
      </c>
      <c r="M240" s="352">
        <f>L240*365</f>
        <v>6.193167130544E-2</v>
      </c>
      <c r="N240" s="190"/>
    </row>
    <row r="241" spans="1:14" ht="25.5" x14ac:dyDescent="0.2">
      <c r="A241" s="350"/>
      <c r="B241" s="268"/>
      <c r="C241" s="290" t="s">
        <v>218</v>
      </c>
      <c r="D241" s="269">
        <v>8628.2124000000204</v>
      </c>
      <c r="E241" s="269">
        <v>3.4651999999999998</v>
      </c>
      <c r="F241" s="269">
        <f>D241+E241</f>
        <v>8631.6776000000209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0.10674081159515962</v>
      </c>
      <c r="L241" s="353"/>
      <c r="M241" s="353"/>
      <c r="N241" s="190" t="s">
        <v>180</v>
      </c>
    </row>
    <row r="242" spans="1:14" ht="23.25" thickBot="1" x14ac:dyDescent="0.25">
      <c r="A242" s="351"/>
      <c r="B242" s="281"/>
      <c r="C242" s="293" t="s">
        <v>175</v>
      </c>
      <c r="D242" s="282">
        <v>10184.180000000022</v>
      </c>
      <c r="E242" s="283">
        <v>3.29</v>
      </c>
      <c r="F242" s="283">
        <f>D242+E242</f>
        <v>10187.470000000023</v>
      </c>
      <c r="G242" s="284" t="s">
        <v>126</v>
      </c>
      <c r="H242" s="283">
        <v>11196.73</v>
      </c>
      <c r="I242" s="145">
        <v>10000</v>
      </c>
      <c r="J242" s="273">
        <f t="shared" ref="J242" si="67">E242/I242</f>
        <v>3.2900000000000003E-4</v>
      </c>
      <c r="K242" s="275">
        <f t="shared" ref="K242" si="68">(F242-I242)/(H242-I242)</f>
        <v>0.15665187636310868</v>
      </c>
      <c r="L242" s="354"/>
      <c r="M242" s="354"/>
      <c r="N242" s="193" t="s">
        <v>135</v>
      </c>
    </row>
    <row r="243" spans="1:14" ht="18.75" thickBot="1" x14ac:dyDescent="0.25">
      <c r="A243" s="194" t="s">
        <v>307</v>
      </c>
      <c r="B243" s="173">
        <f>SUM(B240:B242)</f>
        <v>160.51</v>
      </c>
      <c r="C243" s="37" t="s">
        <v>75</v>
      </c>
      <c r="D243" s="11">
        <f>SUM(D240:D242)</f>
        <v>39812.392400000041</v>
      </c>
      <c r="E243" s="61">
        <f>SUM(E240:E242)</f>
        <v>6.7552000000000003</v>
      </c>
      <c r="F243" s="11">
        <f>SUM(F240:F242)</f>
        <v>39819.14760000004</v>
      </c>
      <c r="G243" s="121" t="s">
        <v>154</v>
      </c>
      <c r="H243" s="66">
        <f>L240*10000</f>
        <v>1.6967581179572604</v>
      </c>
      <c r="I243" s="157">
        <f>SUM(I240:I242)</f>
        <v>39500</v>
      </c>
      <c r="J243" s="68"/>
      <c r="K243" s="68"/>
      <c r="L243" s="7" t="s">
        <v>56</v>
      </c>
      <c r="M243" s="66">
        <f>M240*10000</f>
        <v>619.3167130544</v>
      </c>
      <c r="N243" s="195"/>
    </row>
    <row r="244" spans="1:14" ht="26.25" thickTop="1" x14ac:dyDescent="0.2">
      <c r="A244" s="346" t="s">
        <v>194</v>
      </c>
      <c r="B244" s="122" t="s">
        <v>138</v>
      </c>
      <c r="C244" s="244" t="s">
        <v>139</v>
      </c>
      <c r="D244" s="123">
        <v>1409.08</v>
      </c>
      <c r="E244" s="124">
        <v>0</v>
      </c>
      <c r="F244" s="124">
        <f>D244+E244</f>
        <v>1409.08</v>
      </c>
      <c r="G244" s="125">
        <v>42811</v>
      </c>
      <c r="H244" s="123">
        <f>F244</f>
        <v>1409.08</v>
      </c>
      <c r="I244" s="126">
        <v>1500</v>
      </c>
      <c r="J244" s="127">
        <f>(H244-I244)/I244</f>
        <v>-6.061333333333338E-2</v>
      </c>
      <c r="K244" s="127"/>
      <c r="L244" s="128"/>
      <c r="M244" s="129"/>
      <c r="N244" s="196"/>
    </row>
    <row r="245" spans="1:14" ht="25.5" x14ac:dyDescent="0.2">
      <c r="A245" s="347"/>
      <c r="B245" s="130" t="s">
        <v>138</v>
      </c>
      <c r="C245" s="243" t="s">
        <v>195</v>
      </c>
      <c r="D245" s="131">
        <v>1483.3700000000001</v>
      </c>
      <c r="E245" s="132">
        <v>0</v>
      </c>
      <c r="F245" s="132">
        <f>D245+E245</f>
        <v>1483.3700000000001</v>
      </c>
      <c r="G245" s="133">
        <v>42927</v>
      </c>
      <c r="H245" s="131">
        <f>F245</f>
        <v>1483.3700000000001</v>
      </c>
      <c r="I245" s="166">
        <v>1500</v>
      </c>
      <c r="J245" s="167">
        <f>(H245-I245)/I245</f>
        <v>-1.1086666666666588E-2</v>
      </c>
      <c r="K245" s="237" t="s">
        <v>200</v>
      </c>
      <c r="L245" s="242">
        <f>F245/1026.56</f>
        <v>1.4449910380299253</v>
      </c>
      <c r="M245" s="241" t="s">
        <v>199</v>
      </c>
      <c r="N245" s="240" t="s">
        <v>198</v>
      </c>
    </row>
    <row r="246" spans="1:14" ht="28.5" x14ac:dyDescent="0.2">
      <c r="A246" s="348"/>
      <c r="B246" s="161">
        <f>H246-I246</f>
        <v>33.240000000005239</v>
      </c>
      <c r="C246" s="277" t="s">
        <v>226</v>
      </c>
      <c r="D246" s="163">
        <v>37815.770000000004</v>
      </c>
      <c r="E246" s="162">
        <v>2.4700000000000002</v>
      </c>
      <c r="F246" s="162">
        <f>D246+E246</f>
        <v>37818.240000000005</v>
      </c>
      <c r="G246" s="164" t="s">
        <v>10</v>
      </c>
      <c r="H246" s="165">
        <f>F246</f>
        <v>37818.240000000005</v>
      </c>
      <c r="I246" s="170">
        <v>37785</v>
      </c>
      <c r="J246" s="238">
        <f t="shared" ref="J246" si="69">E246/D246</f>
        <v>6.5316665507538261E-5</v>
      </c>
      <c r="K246" s="276">
        <f>(F246-I246)/I246</f>
        <v>8.7971417229073016E-4</v>
      </c>
      <c r="L246" s="174"/>
      <c r="M246" s="175"/>
      <c r="N246" s="197"/>
    </row>
    <row r="247" spans="1:14" x14ac:dyDescent="0.2">
      <c r="A247" s="198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99"/>
    </row>
    <row r="248" spans="1:14" s="156" customFormat="1" ht="16.5" customHeight="1" thickBot="1" x14ac:dyDescent="0.25">
      <c r="A248" s="200" t="s">
        <v>0</v>
      </c>
      <c r="B248" s="177" t="s">
        <v>1</v>
      </c>
      <c r="C248" s="180" t="s">
        <v>102</v>
      </c>
      <c r="D248" s="180" t="s">
        <v>2</v>
      </c>
      <c r="E248" s="180" t="s">
        <v>94</v>
      </c>
      <c r="F248" s="177" t="s">
        <v>183</v>
      </c>
      <c r="G248" s="177" t="s">
        <v>190</v>
      </c>
      <c r="H248" s="177" t="s">
        <v>188</v>
      </c>
      <c r="I248" s="179" t="s">
        <v>189</v>
      </c>
      <c r="J248" s="179" t="s">
        <v>112</v>
      </c>
      <c r="K248" s="181" t="s">
        <v>186</v>
      </c>
      <c r="L248" s="260" t="s">
        <v>220</v>
      </c>
      <c r="M248" s="178" t="s">
        <v>185</v>
      </c>
      <c r="N248" s="201" t="s">
        <v>184</v>
      </c>
    </row>
    <row r="249" spans="1:14" s="182" customFormat="1" ht="16.5" thickBot="1" x14ac:dyDescent="0.25">
      <c r="A249" s="202" t="s">
        <v>269</v>
      </c>
      <c r="B249" s="203" t="s">
        <v>58</v>
      </c>
      <c r="C249" s="204">
        <f>F243+B243</f>
        <v>39979.657600000042</v>
      </c>
      <c r="D249" s="204">
        <f>I243</f>
        <v>39500</v>
      </c>
      <c r="E249" s="205">
        <v>18</v>
      </c>
      <c r="F249" s="206">
        <f>C249-D249</f>
        <v>479.65760000004229</v>
      </c>
      <c r="G249" s="207">
        <f>F249/D249</f>
        <v>1.2143230379747906E-2</v>
      </c>
      <c r="H249" s="206">
        <f>F249/E249</f>
        <v>26.647644444446794</v>
      </c>
      <c r="I249" s="207">
        <f>G249/E249</f>
        <v>6.7462390998599482E-4</v>
      </c>
      <c r="J249" s="208">
        <f>H249*10000/D249</f>
        <v>6.746239099859948</v>
      </c>
      <c r="K249" s="209">
        <f>B243</f>
        <v>160.51</v>
      </c>
      <c r="L249" s="209">
        <f>F249-K249</f>
        <v>319.1476000000423</v>
      </c>
      <c r="M249" s="207">
        <f>I249*365</f>
        <v>0.24623772714488812</v>
      </c>
      <c r="N249" s="210">
        <f>H249*365</f>
        <v>9726.390222223079</v>
      </c>
    </row>
    <row r="250" spans="1:14" ht="15.75" thickTop="1" thickBot="1" x14ac:dyDescent="0.25"/>
    <row r="251" spans="1:14" s="156" customFormat="1" ht="15.75" thickTop="1" thickBot="1" x14ac:dyDescent="0.25">
      <c r="A251" s="186" t="s">
        <v>0</v>
      </c>
      <c r="B251" s="187" t="s">
        <v>142</v>
      </c>
      <c r="C251" s="188" t="s">
        <v>1</v>
      </c>
      <c r="D251" s="187" t="s">
        <v>17</v>
      </c>
      <c r="E251" s="187" t="s">
        <v>11</v>
      </c>
      <c r="F251" s="187" t="s">
        <v>18</v>
      </c>
      <c r="G251" s="187" t="s">
        <v>14</v>
      </c>
      <c r="H251" s="187" t="s">
        <v>19</v>
      </c>
      <c r="I251" s="187" t="s">
        <v>2</v>
      </c>
      <c r="J251" s="187" t="s">
        <v>181</v>
      </c>
      <c r="K251" s="187" t="s">
        <v>216</v>
      </c>
      <c r="L251" s="187" t="s">
        <v>49</v>
      </c>
      <c r="M251" s="187" t="s">
        <v>30</v>
      </c>
      <c r="N251" s="189" t="s">
        <v>82</v>
      </c>
    </row>
    <row r="252" spans="1:14" ht="15" thickBot="1" x14ac:dyDescent="0.25">
      <c r="A252" s="349" t="s">
        <v>308</v>
      </c>
      <c r="B252" s="319">
        <v>160.51</v>
      </c>
      <c r="C252" s="289" t="s">
        <v>225</v>
      </c>
      <c r="D252" s="263">
        <v>21000</v>
      </c>
      <c r="E252" s="263"/>
      <c r="F252" s="263">
        <f>D252</f>
        <v>21000</v>
      </c>
      <c r="G252" s="264"/>
      <c r="H252" s="265"/>
      <c r="I252" s="266">
        <f>D252</f>
        <v>21000</v>
      </c>
      <c r="J252" s="267"/>
      <c r="K252" s="152"/>
      <c r="L252" s="352">
        <f>E255/D255</f>
        <v>1.6964702679873523E-4</v>
      </c>
      <c r="M252" s="352">
        <f>L252*365</f>
        <v>6.1921164781538356E-2</v>
      </c>
      <c r="N252" s="190"/>
    </row>
    <row r="253" spans="1:14" ht="25.5" x14ac:dyDescent="0.2">
      <c r="A253" s="350"/>
      <c r="B253" s="268"/>
      <c r="C253" s="290" t="s">
        <v>218</v>
      </c>
      <c r="D253" s="269">
        <v>8631.6776000000209</v>
      </c>
      <c r="E253" s="269">
        <v>3.4651999999999998</v>
      </c>
      <c r="F253" s="269">
        <f>D253+E253</f>
        <v>8635.1428000000215</v>
      </c>
      <c r="G253" s="270" t="s">
        <v>173</v>
      </c>
      <c r="H253" s="271">
        <v>9733.6200000000008</v>
      </c>
      <c r="I253" s="272">
        <v>8500</v>
      </c>
      <c r="J253" s="273">
        <f>E253/I253</f>
        <v>4.0767058823529408E-4</v>
      </c>
      <c r="K253" s="274">
        <f>(F253-I253)/(H253-I253)</f>
        <v>0.10954978032134803</v>
      </c>
      <c r="L253" s="353"/>
      <c r="M253" s="353"/>
      <c r="N253" s="190" t="s">
        <v>180</v>
      </c>
    </row>
    <row r="254" spans="1:14" ht="23.25" thickBot="1" x14ac:dyDescent="0.25">
      <c r="A254" s="351"/>
      <c r="B254" s="281"/>
      <c r="C254" s="293" t="s">
        <v>175</v>
      </c>
      <c r="D254" s="282">
        <v>10187.470000000023</v>
      </c>
      <c r="E254" s="283">
        <v>3.29</v>
      </c>
      <c r="F254" s="283">
        <f>D254+E254</f>
        <v>10190.760000000024</v>
      </c>
      <c r="G254" s="284" t="s">
        <v>126</v>
      </c>
      <c r="H254" s="283">
        <v>11196.73</v>
      </c>
      <c r="I254" s="145">
        <v>10000</v>
      </c>
      <c r="J254" s="273">
        <f t="shared" ref="J254" si="70">E254/I254</f>
        <v>3.2900000000000003E-4</v>
      </c>
      <c r="K254" s="275">
        <f t="shared" ref="K254" si="71">(F254-I254)/(H254-I254)</f>
        <v>0.15940103448566004</v>
      </c>
      <c r="L254" s="354"/>
      <c r="M254" s="354"/>
      <c r="N254" s="193" t="s">
        <v>135</v>
      </c>
    </row>
    <row r="255" spans="1:14" ht="18.75" thickBot="1" x14ac:dyDescent="0.25">
      <c r="A255" s="194" t="s">
        <v>40</v>
      </c>
      <c r="B255" s="173">
        <f>SUM(B252:B254)</f>
        <v>160.51</v>
      </c>
      <c r="C255" s="37" t="s">
        <v>75</v>
      </c>
      <c r="D255" s="11">
        <f>SUM(D252:D254)</f>
        <v>39819.14760000004</v>
      </c>
      <c r="E255" s="61">
        <f>SUM(E252:E254)</f>
        <v>6.7552000000000003</v>
      </c>
      <c r="F255" s="11">
        <f>SUM(F252:F254)</f>
        <v>39825.902800000047</v>
      </c>
      <c r="G255" s="121" t="s">
        <v>154</v>
      </c>
      <c r="H255" s="66">
        <f>L252*10000</f>
        <v>1.6964702679873522</v>
      </c>
      <c r="I255" s="157">
        <f>SUM(I252:I254)</f>
        <v>39500</v>
      </c>
      <c r="J255" s="68"/>
      <c r="K255" s="68"/>
      <c r="L255" s="7" t="s">
        <v>56</v>
      </c>
      <c r="M255" s="66">
        <f>M252*10000</f>
        <v>619.21164781538357</v>
      </c>
      <c r="N255" s="195"/>
    </row>
    <row r="256" spans="1:14" ht="26.25" thickTop="1" x14ac:dyDescent="0.2">
      <c r="A256" s="346" t="s">
        <v>194</v>
      </c>
      <c r="B256" s="122" t="s">
        <v>138</v>
      </c>
      <c r="C256" s="244" t="s">
        <v>139</v>
      </c>
      <c r="D256" s="123">
        <v>1409.08</v>
      </c>
      <c r="E256" s="124">
        <v>0</v>
      </c>
      <c r="F256" s="124">
        <f>D256+E256</f>
        <v>1409.08</v>
      </c>
      <c r="G256" s="125">
        <v>42811</v>
      </c>
      <c r="H256" s="123">
        <f>F256</f>
        <v>1409.08</v>
      </c>
      <c r="I256" s="126">
        <v>1500</v>
      </c>
      <c r="J256" s="127">
        <f>(H256-I256)/I256</f>
        <v>-6.061333333333338E-2</v>
      </c>
      <c r="K256" s="127"/>
      <c r="L256" s="128"/>
      <c r="M256" s="129"/>
      <c r="N256" s="196"/>
    </row>
    <row r="257" spans="1:14" ht="25.5" x14ac:dyDescent="0.2">
      <c r="A257" s="347"/>
      <c r="B257" s="130" t="s">
        <v>138</v>
      </c>
      <c r="C257" s="243" t="s">
        <v>195</v>
      </c>
      <c r="D257" s="131">
        <v>1483.3700000000001</v>
      </c>
      <c r="E257" s="132">
        <v>0</v>
      </c>
      <c r="F257" s="132">
        <f>D257+E257</f>
        <v>1483.3700000000001</v>
      </c>
      <c r="G257" s="133">
        <v>42927</v>
      </c>
      <c r="H257" s="131">
        <f>F257</f>
        <v>1483.3700000000001</v>
      </c>
      <c r="I257" s="166">
        <v>1500</v>
      </c>
      <c r="J257" s="167">
        <f>(H257-I257)/I257</f>
        <v>-1.1086666666666588E-2</v>
      </c>
      <c r="K257" s="237" t="s">
        <v>200</v>
      </c>
      <c r="L257" s="242">
        <f>F257/1026.56</f>
        <v>1.4449910380299253</v>
      </c>
      <c r="M257" s="241" t="s">
        <v>199</v>
      </c>
      <c r="N257" s="240" t="s">
        <v>198</v>
      </c>
    </row>
    <row r="258" spans="1:14" ht="28.5" x14ac:dyDescent="0.2">
      <c r="A258" s="348"/>
      <c r="B258" s="161">
        <f>H258-I258</f>
        <v>36.260000000002037</v>
      </c>
      <c r="C258" s="277" t="s">
        <v>226</v>
      </c>
      <c r="D258" s="163">
        <v>37818.240000000005</v>
      </c>
      <c r="E258" s="162">
        <v>3.02</v>
      </c>
      <c r="F258" s="162">
        <f>D258+E258</f>
        <v>37821.26</v>
      </c>
      <c r="G258" s="164" t="s">
        <v>10</v>
      </c>
      <c r="H258" s="165">
        <f>F258</f>
        <v>37821.26</v>
      </c>
      <c r="I258" s="170">
        <v>37785</v>
      </c>
      <c r="J258" s="238">
        <f t="shared" ref="J258" si="72">E258/D258</f>
        <v>7.9855646375928639E-5</v>
      </c>
      <c r="K258" s="276">
        <f>(F258-I258)/I258</f>
        <v>9.5964006881042838E-4</v>
      </c>
      <c r="L258" s="174"/>
      <c r="M258" s="175"/>
      <c r="N258" s="197"/>
    </row>
    <row r="259" spans="1:14" x14ac:dyDescent="0.2">
      <c r="A259" s="198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99"/>
    </row>
    <row r="260" spans="1:14" s="156" customFormat="1" ht="16.5" customHeight="1" thickBot="1" x14ac:dyDescent="0.25">
      <c r="A260" s="200" t="s">
        <v>0</v>
      </c>
      <c r="B260" s="177" t="s">
        <v>1</v>
      </c>
      <c r="C260" s="180" t="s">
        <v>102</v>
      </c>
      <c r="D260" s="180" t="s">
        <v>2</v>
      </c>
      <c r="E260" s="180" t="s">
        <v>94</v>
      </c>
      <c r="F260" s="177" t="s">
        <v>183</v>
      </c>
      <c r="G260" s="177" t="s">
        <v>190</v>
      </c>
      <c r="H260" s="177" t="s">
        <v>188</v>
      </c>
      <c r="I260" s="179" t="s">
        <v>189</v>
      </c>
      <c r="J260" s="179" t="s">
        <v>112</v>
      </c>
      <c r="K260" s="181" t="s">
        <v>186</v>
      </c>
      <c r="L260" s="260" t="s">
        <v>220</v>
      </c>
      <c r="M260" s="178" t="s">
        <v>185</v>
      </c>
      <c r="N260" s="201" t="s">
        <v>184</v>
      </c>
    </row>
    <row r="261" spans="1:14" s="182" customFormat="1" ht="16.5" thickBot="1" x14ac:dyDescent="0.25">
      <c r="A261" s="202" t="s">
        <v>269</v>
      </c>
      <c r="B261" s="203" t="s">
        <v>58</v>
      </c>
      <c r="C261" s="204">
        <f>F255+B255</f>
        <v>39986.412800000049</v>
      </c>
      <c r="D261" s="204">
        <f>I255</f>
        <v>39500</v>
      </c>
      <c r="E261" s="205">
        <v>19</v>
      </c>
      <c r="F261" s="206">
        <f>C261-D261</f>
        <v>486.41280000004917</v>
      </c>
      <c r="G261" s="207">
        <f>F261/D261</f>
        <v>1.2314248101267068E-2</v>
      </c>
      <c r="H261" s="206">
        <f>F261/E261</f>
        <v>25.600673684213113</v>
      </c>
      <c r="I261" s="207">
        <f>G261/E261</f>
        <v>6.4811832111931933E-4</v>
      </c>
      <c r="J261" s="208">
        <f>H261*10000/D261</f>
        <v>6.4811832111931933</v>
      </c>
      <c r="K261" s="209">
        <f>B255</f>
        <v>160.51</v>
      </c>
      <c r="L261" s="209">
        <f>F261-K261</f>
        <v>325.90280000004918</v>
      </c>
      <c r="M261" s="207">
        <f>I261*365</f>
        <v>0.23656318720855155</v>
      </c>
      <c r="N261" s="210">
        <f>H261*365</f>
        <v>9344.2458947377872</v>
      </c>
    </row>
    <row r="262" spans="1:14" ht="15.75" thickTop="1" thickBot="1" x14ac:dyDescent="0.25"/>
    <row r="263" spans="1:14" s="156" customFormat="1" ht="15.75" thickTop="1" thickBot="1" x14ac:dyDescent="0.25">
      <c r="A263" s="186" t="s">
        <v>0</v>
      </c>
      <c r="B263" s="187" t="s">
        <v>142</v>
      </c>
      <c r="C263" s="188" t="s">
        <v>1</v>
      </c>
      <c r="D263" s="187" t="s">
        <v>17</v>
      </c>
      <c r="E263" s="187" t="s">
        <v>11</v>
      </c>
      <c r="F263" s="187" t="s">
        <v>18</v>
      </c>
      <c r="G263" s="187" t="s">
        <v>14</v>
      </c>
      <c r="H263" s="187" t="s">
        <v>19</v>
      </c>
      <c r="I263" s="187" t="s">
        <v>2</v>
      </c>
      <c r="J263" s="187" t="s">
        <v>181</v>
      </c>
      <c r="K263" s="187" t="s">
        <v>216</v>
      </c>
      <c r="L263" s="187" t="s">
        <v>49</v>
      </c>
      <c r="M263" s="187" t="s">
        <v>30</v>
      </c>
      <c r="N263" s="189" t="s">
        <v>82</v>
      </c>
    </row>
    <row r="264" spans="1:14" ht="15" thickBot="1" x14ac:dyDescent="0.25">
      <c r="A264" s="349" t="s">
        <v>309</v>
      </c>
      <c r="B264" s="319">
        <v>160.51</v>
      </c>
      <c r="C264" s="289" t="s">
        <v>225</v>
      </c>
      <c r="D264" s="263">
        <v>21000</v>
      </c>
      <c r="E264" s="263"/>
      <c r="F264" s="263">
        <f>D264</f>
        <v>21000</v>
      </c>
      <c r="G264" s="264"/>
      <c r="H264" s="265"/>
      <c r="I264" s="266">
        <f>D264</f>
        <v>21000</v>
      </c>
      <c r="J264" s="267"/>
      <c r="K264" s="152"/>
      <c r="L264" s="352">
        <f>E267/D267</f>
        <v>1.6961825156666611E-4</v>
      </c>
      <c r="M264" s="352">
        <f>L264*365</f>
        <v>6.1910661821833128E-2</v>
      </c>
      <c r="N264" s="190"/>
    </row>
    <row r="265" spans="1:14" ht="25.5" x14ac:dyDescent="0.2">
      <c r="A265" s="350"/>
      <c r="B265" s="268"/>
      <c r="C265" s="290" t="s">
        <v>218</v>
      </c>
      <c r="D265" s="269">
        <v>8635.1428000000215</v>
      </c>
      <c r="E265" s="269">
        <v>3.4651999999999998</v>
      </c>
      <c r="F265" s="269">
        <f>D265+E265</f>
        <v>8638.608000000022</v>
      </c>
      <c r="G265" s="270" t="s">
        <v>173</v>
      </c>
      <c r="H265" s="271">
        <v>9733.6200000000008</v>
      </c>
      <c r="I265" s="272">
        <v>8500</v>
      </c>
      <c r="J265" s="273">
        <f>E265/I265</f>
        <v>4.0767058823529408E-4</v>
      </c>
      <c r="K265" s="274">
        <f>(F265-I265)/(H265-I265)</f>
        <v>0.11235874904753644</v>
      </c>
      <c r="L265" s="353"/>
      <c r="M265" s="353"/>
      <c r="N265" s="190" t="s">
        <v>180</v>
      </c>
    </row>
    <row r="266" spans="1:14" ht="23.25" thickBot="1" x14ac:dyDescent="0.25">
      <c r="A266" s="351"/>
      <c r="B266" s="281"/>
      <c r="C266" s="293" t="s">
        <v>175</v>
      </c>
      <c r="D266" s="282">
        <v>10190.760000000024</v>
      </c>
      <c r="E266" s="283">
        <v>3.29</v>
      </c>
      <c r="F266" s="283">
        <f>D266+E266</f>
        <v>10194.050000000025</v>
      </c>
      <c r="G266" s="284" t="s">
        <v>126</v>
      </c>
      <c r="H266" s="283">
        <v>11196.73</v>
      </c>
      <c r="I266" s="145">
        <v>10000</v>
      </c>
      <c r="J266" s="273">
        <f t="shared" ref="J266" si="73">E266/I266</f>
        <v>3.2900000000000003E-4</v>
      </c>
      <c r="K266" s="275">
        <f t="shared" ref="K266" si="74">(F266-I266)/(H266-I266)</f>
        <v>0.1621501926082114</v>
      </c>
      <c r="L266" s="354"/>
      <c r="M266" s="354"/>
      <c r="N266" s="193" t="s">
        <v>135</v>
      </c>
    </row>
    <row r="267" spans="1:14" ht="18.75" thickBot="1" x14ac:dyDescent="0.25">
      <c r="A267" s="194" t="s">
        <v>54</v>
      </c>
      <c r="B267" s="173">
        <f>SUM(B264:B266)</f>
        <v>160.51</v>
      </c>
      <c r="C267" s="37" t="s">
        <v>75</v>
      </c>
      <c r="D267" s="11">
        <f>SUM(D264:D266)</f>
        <v>39825.902800000047</v>
      </c>
      <c r="E267" s="61">
        <f>SUM(E264:E266)</f>
        <v>6.7552000000000003</v>
      </c>
      <c r="F267" s="11">
        <f>SUM(F264:F266)</f>
        <v>39832.658000000047</v>
      </c>
      <c r="G267" s="121" t="s">
        <v>154</v>
      </c>
      <c r="H267" s="66">
        <f>L264*10000</f>
        <v>1.6961825156666612</v>
      </c>
      <c r="I267" s="157">
        <f>SUM(I264:I266)</f>
        <v>39500</v>
      </c>
      <c r="J267" s="68"/>
      <c r="K267" s="68"/>
      <c r="L267" s="7" t="s">
        <v>56</v>
      </c>
      <c r="M267" s="66">
        <f>M264*10000</f>
        <v>619.10661821833128</v>
      </c>
      <c r="N267" s="195"/>
    </row>
    <row r="268" spans="1:14" ht="26.25" thickTop="1" x14ac:dyDescent="0.2">
      <c r="A268" s="346" t="s">
        <v>194</v>
      </c>
      <c r="B268" s="122" t="s">
        <v>138</v>
      </c>
      <c r="C268" s="244" t="s">
        <v>139</v>
      </c>
      <c r="D268" s="123">
        <v>1409.08</v>
      </c>
      <c r="E268" s="124">
        <v>0</v>
      </c>
      <c r="F268" s="124">
        <f>D268+E268</f>
        <v>1409.08</v>
      </c>
      <c r="G268" s="125">
        <v>42811</v>
      </c>
      <c r="H268" s="123">
        <f>F268</f>
        <v>1409.08</v>
      </c>
      <c r="I268" s="126">
        <v>1500</v>
      </c>
      <c r="J268" s="127">
        <f>(H268-I268)/I268</f>
        <v>-6.061333333333338E-2</v>
      </c>
      <c r="K268" s="127"/>
      <c r="L268" s="128"/>
      <c r="M268" s="129"/>
      <c r="N268" s="196"/>
    </row>
    <row r="269" spans="1:14" ht="25.5" x14ac:dyDescent="0.2">
      <c r="A269" s="347"/>
      <c r="B269" s="130" t="s">
        <v>138</v>
      </c>
      <c r="C269" s="243" t="s">
        <v>195</v>
      </c>
      <c r="D269" s="131">
        <v>1483.3700000000001</v>
      </c>
      <c r="E269" s="132">
        <v>0</v>
      </c>
      <c r="F269" s="132">
        <f>D269+E269</f>
        <v>1483.3700000000001</v>
      </c>
      <c r="G269" s="133">
        <v>42927</v>
      </c>
      <c r="H269" s="131">
        <f>F269</f>
        <v>1483.3700000000001</v>
      </c>
      <c r="I269" s="166">
        <v>1500</v>
      </c>
      <c r="J269" s="167">
        <f>(H269-I269)/I269</f>
        <v>-1.1086666666666588E-2</v>
      </c>
      <c r="K269" s="237" t="s">
        <v>200</v>
      </c>
      <c r="L269" s="242">
        <f>F269/1026.56</f>
        <v>1.4449910380299253</v>
      </c>
      <c r="M269" s="241" t="s">
        <v>199</v>
      </c>
      <c r="N269" s="240" t="s">
        <v>198</v>
      </c>
    </row>
    <row r="270" spans="1:14" ht="28.5" x14ac:dyDescent="0.2">
      <c r="A270" s="348"/>
      <c r="B270" s="161">
        <f>H270-I270</f>
        <v>39.270000000004075</v>
      </c>
      <c r="C270" s="277" t="s">
        <v>226</v>
      </c>
      <c r="D270" s="163">
        <v>37821.26</v>
      </c>
      <c r="E270" s="162">
        <v>3.01</v>
      </c>
      <c r="F270" s="162">
        <f>D270+E270</f>
        <v>37824.270000000004</v>
      </c>
      <c r="G270" s="164" t="s">
        <v>10</v>
      </c>
      <c r="H270" s="165">
        <f>F270</f>
        <v>37824.270000000004</v>
      </c>
      <c r="I270" s="170">
        <v>37785</v>
      </c>
      <c r="J270" s="238">
        <f t="shared" ref="J270" si="75">E270/D270</f>
        <v>7.9584868404701477E-5</v>
      </c>
      <c r="K270" s="276">
        <f>(F270-I270)/I270</f>
        <v>1.0393013100437759E-3</v>
      </c>
      <c r="L270" s="174"/>
      <c r="M270" s="175"/>
      <c r="N270" s="197"/>
    </row>
    <row r="271" spans="1:14" x14ac:dyDescent="0.2">
      <c r="A271" s="198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99"/>
    </row>
    <row r="272" spans="1:14" s="156" customFormat="1" ht="16.5" customHeight="1" thickBot="1" x14ac:dyDescent="0.25">
      <c r="A272" s="200" t="s">
        <v>0</v>
      </c>
      <c r="B272" s="177" t="s">
        <v>1</v>
      </c>
      <c r="C272" s="180" t="s">
        <v>102</v>
      </c>
      <c r="D272" s="180" t="s">
        <v>2</v>
      </c>
      <c r="E272" s="180" t="s">
        <v>94</v>
      </c>
      <c r="F272" s="177" t="s">
        <v>183</v>
      </c>
      <c r="G272" s="177" t="s">
        <v>190</v>
      </c>
      <c r="H272" s="177" t="s">
        <v>188</v>
      </c>
      <c r="I272" s="179" t="s">
        <v>189</v>
      </c>
      <c r="J272" s="179" t="s">
        <v>112</v>
      </c>
      <c r="K272" s="181" t="s">
        <v>186</v>
      </c>
      <c r="L272" s="260" t="s">
        <v>220</v>
      </c>
      <c r="M272" s="178" t="s">
        <v>185</v>
      </c>
      <c r="N272" s="201" t="s">
        <v>184</v>
      </c>
    </row>
    <row r="273" spans="1:14" s="182" customFormat="1" ht="16.5" thickBot="1" x14ac:dyDescent="0.25">
      <c r="A273" s="202" t="s">
        <v>269</v>
      </c>
      <c r="B273" s="203" t="s">
        <v>58</v>
      </c>
      <c r="C273" s="204">
        <f>F267+B267</f>
        <v>39993.168000000049</v>
      </c>
      <c r="D273" s="204">
        <f>I267</f>
        <v>39500</v>
      </c>
      <c r="E273" s="205">
        <v>20</v>
      </c>
      <c r="F273" s="206">
        <f>C273-D273</f>
        <v>493.16800000004878</v>
      </c>
      <c r="G273" s="207">
        <f>F273/D273</f>
        <v>1.2485265822786045E-2</v>
      </c>
      <c r="H273" s="206">
        <f>F273/E273</f>
        <v>24.658400000002437</v>
      </c>
      <c r="I273" s="207">
        <f>G273/E273</f>
        <v>6.2426329113930224E-4</v>
      </c>
      <c r="J273" s="208">
        <f>H273*10000/D273</f>
        <v>6.2426329113930228</v>
      </c>
      <c r="K273" s="209">
        <f>B267</f>
        <v>160.51</v>
      </c>
      <c r="L273" s="209">
        <f>F273-K273</f>
        <v>332.65800000004879</v>
      </c>
      <c r="M273" s="207">
        <f>I273*365</f>
        <v>0.22785610126584532</v>
      </c>
      <c r="N273" s="210">
        <f>H273*365</f>
        <v>9000.3160000008902</v>
      </c>
    </row>
    <row r="274" spans="1:14" ht="15.75" thickTop="1" thickBot="1" x14ac:dyDescent="0.25"/>
    <row r="275" spans="1:14" s="156" customFormat="1" ht="15.75" thickTop="1" thickBot="1" x14ac:dyDescent="0.25">
      <c r="A275" s="186" t="s">
        <v>0</v>
      </c>
      <c r="B275" s="187" t="s">
        <v>142</v>
      </c>
      <c r="C275" s="188" t="s">
        <v>1</v>
      </c>
      <c r="D275" s="187" t="s">
        <v>17</v>
      </c>
      <c r="E275" s="187" t="s">
        <v>11</v>
      </c>
      <c r="F275" s="187" t="s">
        <v>18</v>
      </c>
      <c r="G275" s="187" t="s">
        <v>14</v>
      </c>
      <c r="H275" s="187" t="s">
        <v>19</v>
      </c>
      <c r="I275" s="187" t="s">
        <v>2</v>
      </c>
      <c r="J275" s="187" t="s">
        <v>181</v>
      </c>
      <c r="K275" s="187" t="s">
        <v>216</v>
      </c>
      <c r="L275" s="187" t="s">
        <v>49</v>
      </c>
      <c r="M275" s="187" t="s">
        <v>30</v>
      </c>
      <c r="N275" s="189" t="s">
        <v>82</v>
      </c>
    </row>
    <row r="276" spans="1:14" ht="15" thickBot="1" x14ac:dyDescent="0.25">
      <c r="A276" s="349" t="s">
        <v>310</v>
      </c>
      <c r="B276" s="319">
        <v>160.51</v>
      </c>
      <c r="C276" s="289" t="s">
        <v>225</v>
      </c>
      <c r="D276" s="263">
        <v>21000</v>
      </c>
      <c r="E276" s="263"/>
      <c r="F276" s="263">
        <f>D276</f>
        <v>21000</v>
      </c>
      <c r="G276" s="264"/>
      <c r="H276" s="265"/>
      <c r="I276" s="266">
        <f>D276</f>
        <v>21000</v>
      </c>
      <c r="J276" s="267"/>
      <c r="K276" s="152"/>
      <c r="L276" s="352">
        <f>E279/D279</f>
        <v>1.6958948609455067E-4</v>
      </c>
      <c r="M276" s="352">
        <f>L276*365</f>
        <v>6.1900162424510997E-2</v>
      </c>
      <c r="N276" s="190"/>
    </row>
    <row r="277" spans="1:14" ht="25.5" x14ac:dyDescent="0.2">
      <c r="A277" s="350"/>
      <c r="B277" s="268">
        <v>107.42</v>
      </c>
      <c r="C277" s="290" t="s">
        <v>218</v>
      </c>
      <c r="D277" s="269">
        <v>8638.608000000022</v>
      </c>
      <c r="E277" s="269">
        <v>3.4651999999999998</v>
      </c>
      <c r="F277" s="269">
        <f>D277+E277</f>
        <v>8642.0732000000226</v>
      </c>
      <c r="G277" s="270" t="s">
        <v>173</v>
      </c>
      <c r="H277" s="271">
        <v>9733.6200000000008</v>
      </c>
      <c r="I277" s="272">
        <v>8500</v>
      </c>
      <c r="J277" s="273">
        <f>E277/I277</f>
        <v>4.0767058823529408E-4</v>
      </c>
      <c r="K277" s="274">
        <f>(F277-I277)/(H277-I277)</f>
        <v>0.11516771777372486</v>
      </c>
      <c r="L277" s="353"/>
      <c r="M277" s="353"/>
      <c r="N277" s="190" t="s">
        <v>180</v>
      </c>
    </row>
    <row r="278" spans="1:14" ht="23.25" thickBot="1" x14ac:dyDescent="0.25">
      <c r="A278" s="351"/>
      <c r="B278" s="281"/>
      <c r="C278" s="293" t="s">
        <v>175</v>
      </c>
      <c r="D278" s="282">
        <v>10194.050000000025</v>
      </c>
      <c r="E278" s="283">
        <v>3.29</v>
      </c>
      <c r="F278" s="283">
        <f>D278+E278</f>
        <v>10197.340000000026</v>
      </c>
      <c r="G278" s="284" t="s">
        <v>126</v>
      </c>
      <c r="H278" s="283">
        <v>11196.73</v>
      </c>
      <c r="I278" s="145">
        <v>10000</v>
      </c>
      <c r="J278" s="273">
        <f t="shared" ref="J278" si="76">E278/I278</f>
        <v>3.2900000000000003E-4</v>
      </c>
      <c r="K278" s="275">
        <f t="shared" ref="K278" si="77">(F278-I278)/(H278-I278)</f>
        <v>0.16489935073076273</v>
      </c>
      <c r="L278" s="354"/>
      <c r="M278" s="354"/>
      <c r="N278" s="193" t="s">
        <v>135</v>
      </c>
    </row>
    <row r="279" spans="1:14" ht="18.75" thickBot="1" x14ac:dyDescent="0.25">
      <c r="A279" s="194" t="s">
        <v>311</v>
      </c>
      <c r="B279" s="173">
        <f>SUM(B276:B278)</f>
        <v>267.93</v>
      </c>
      <c r="C279" s="37" t="s">
        <v>75</v>
      </c>
      <c r="D279" s="11">
        <f>SUM(D276:D278)</f>
        <v>39832.658000000047</v>
      </c>
      <c r="E279" s="61">
        <f>SUM(E276:E278)</f>
        <v>6.7552000000000003</v>
      </c>
      <c r="F279" s="11">
        <f>SUM(F276:F278)</f>
        <v>39839.413200000046</v>
      </c>
      <c r="G279" s="121" t="s">
        <v>154</v>
      </c>
      <c r="H279" s="66">
        <f>L276*10000</f>
        <v>1.6958948609455067</v>
      </c>
      <c r="I279" s="157">
        <f>SUM(I276:I278)</f>
        <v>39500</v>
      </c>
      <c r="J279" s="68"/>
      <c r="K279" s="68"/>
      <c r="L279" s="7" t="s">
        <v>56</v>
      </c>
      <c r="M279" s="66">
        <f>M276*10000</f>
        <v>619.00162424510995</v>
      </c>
      <c r="N279" s="195"/>
    </row>
    <row r="280" spans="1:14" ht="26.25" thickTop="1" x14ac:dyDescent="0.2">
      <c r="A280" s="346" t="s">
        <v>194</v>
      </c>
      <c r="B280" s="122" t="s">
        <v>138</v>
      </c>
      <c r="C280" s="244" t="s">
        <v>139</v>
      </c>
      <c r="D280" s="123">
        <v>1409.08</v>
      </c>
      <c r="E280" s="124">
        <v>0</v>
      </c>
      <c r="F280" s="124">
        <f>D280+E280</f>
        <v>1409.08</v>
      </c>
      <c r="G280" s="125">
        <v>42811</v>
      </c>
      <c r="H280" s="123">
        <f>F280</f>
        <v>1409.08</v>
      </c>
      <c r="I280" s="126">
        <v>1500</v>
      </c>
      <c r="J280" s="127">
        <f>(H280-I280)/I280</f>
        <v>-6.061333333333338E-2</v>
      </c>
      <c r="K280" s="127"/>
      <c r="L280" s="128"/>
      <c r="M280" s="129"/>
      <c r="N280" s="196"/>
    </row>
    <row r="281" spans="1:14" ht="25.5" x14ac:dyDescent="0.2">
      <c r="A281" s="347"/>
      <c r="B281" s="130" t="s">
        <v>138</v>
      </c>
      <c r="C281" s="243" t="s">
        <v>195</v>
      </c>
      <c r="D281" s="131">
        <v>1483.3700000000001</v>
      </c>
      <c r="E281" s="132">
        <v>0</v>
      </c>
      <c r="F281" s="132">
        <f>D281+E281</f>
        <v>1483.3700000000001</v>
      </c>
      <c r="G281" s="133">
        <v>42927</v>
      </c>
      <c r="H281" s="131">
        <f>F281</f>
        <v>1483.3700000000001</v>
      </c>
      <c r="I281" s="166">
        <v>1500</v>
      </c>
      <c r="J281" s="167">
        <f>(H281-I281)/I281</f>
        <v>-1.1086666666666588E-2</v>
      </c>
      <c r="K281" s="237" t="s">
        <v>200</v>
      </c>
      <c r="L281" s="242">
        <f>F281/1026.56</f>
        <v>1.4449910380299253</v>
      </c>
      <c r="M281" s="241" t="s">
        <v>199</v>
      </c>
      <c r="N281" s="240" t="s">
        <v>198</v>
      </c>
    </row>
    <row r="282" spans="1:14" ht="28.5" x14ac:dyDescent="0.2">
      <c r="A282" s="348"/>
      <c r="B282" s="161">
        <f>H282-I282</f>
        <v>42.280000000006112</v>
      </c>
      <c r="C282" s="277" t="s">
        <v>226</v>
      </c>
      <c r="D282" s="163">
        <v>37824.270000000004</v>
      </c>
      <c r="E282" s="162">
        <v>3.01</v>
      </c>
      <c r="F282" s="162">
        <f>D282+E282</f>
        <v>37827.280000000006</v>
      </c>
      <c r="G282" s="164" t="s">
        <v>10</v>
      </c>
      <c r="H282" s="165">
        <f>F282</f>
        <v>37827.280000000006</v>
      </c>
      <c r="I282" s="170">
        <v>37785</v>
      </c>
      <c r="J282" s="238">
        <f t="shared" ref="J282" si="78">E282/D282</f>
        <v>7.9578535157453118E-5</v>
      </c>
      <c r="K282" s="276">
        <f>(F282-I282)/I282</f>
        <v>1.1189625512771236E-3</v>
      </c>
      <c r="L282" s="174"/>
      <c r="M282" s="175"/>
      <c r="N282" s="197"/>
    </row>
    <row r="283" spans="1:14" x14ac:dyDescent="0.2">
      <c r="A283" s="198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99"/>
    </row>
    <row r="284" spans="1:14" s="156" customFormat="1" ht="16.5" customHeight="1" thickBot="1" x14ac:dyDescent="0.25">
      <c r="A284" s="200" t="s">
        <v>0</v>
      </c>
      <c r="B284" s="177" t="s">
        <v>1</v>
      </c>
      <c r="C284" s="180" t="s">
        <v>102</v>
      </c>
      <c r="D284" s="180" t="s">
        <v>2</v>
      </c>
      <c r="E284" s="180" t="s">
        <v>94</v>
      </c>
      <c r="F284" s="177" t="s">
        <v>183</v>
      </c>
      <c r="G284" s="177" t="s">
        <v>190</v>
      </c>
      <c r="H284" s="177" t="s">
        <v>188</v>
      </c>
      <c r="I284" s="179" t="s">
        <v>189</v>
      </c>
      <c r="J284" s="179" t="s">
        <v>112</v>
      </c>
      <c r="K284" s="181" t="s">
        <v>186</v>
      </c>
      <c r="L284" s="260" t="s">
        <v>220</v>
      </c>
      <c r="M284" s="178" t="s">
        <v>185</v>
      </c>
      <c r="N284" s="201" t="s">
        <v>184</v>
      </c>
    </row>
    <row r="285" spans="1:14" s="182" customFormat="1" ht="16.5" thickBot="1" x14ac:dyDescent="0.25">
      <c r="A285" s="202" t="s">
        <v>269</v>
      </c>
      <c r="B285" s="203" t="s">
        <v>58</v>
      </c>
      <c r="C285" s="204">
        <f>F279+B279</f>
        <v>40107.343200000047</v>
      </c>
      <c r="D285" s="204">
        <f>I279</f>
        <v>39500</v>
      </c>
      <c r="E285" s="205">
        <v>21</v>
      </c>
      <c r="F285" s="206">
        <f>C285-D285</f>
        <v>607.34320000004664</v>
      </c>
      <c r="G285" s="207">
        <f>F285/D285</f>
        <v>1.5375777215191054E-2</v>
      </c>
      <c r="H285" s="206">
        <f>F285/E285</f>
        <v>28.921104761906982</v>
      </c>
      <c r="I285" s="207">
        <f>G285/E285</f>
        <v>7.321798673900502E-4</v>
      </c>
      <c r="J285" s="208">
        <f>H285*10000/D285</f>
        <v>7.3217986739005019</v>
      </c>
      <c r="K285" s="209">
        <f>B279</f>
        <v>267.93</v>
      </c>
      <c r="L285" s="209">
        <f>F285-K285</f>
        <v>339.41320000004663</v>
      </c>
      <c r="M285" s="207">
        <f>I285*365</f>
        <v>0.26724565159736835</v>
      </c>
      <c r="N285" s="210">
        <f>H285*365</f>
        <v>10556.203238096048</v>
      </c>
    </row>
    <row r="286" spans="1:14" s="182" customFormat="1" ht="17.25" thickTop="1" thickBot="1" x14ac:dyDescent="0.25">
      <c r="A286" s="372" t="s">
        <v>315</v>
      </c>
      <c r="B286" s="372"/>
      <c r="C286" s="373"/>
      <c r="D286" s="373"/>
      <c r="E286" s="374"/>
      <c r="F286" s="375"/>
      <c r="G286" s="376"/>
      <c r="H286" s="375"/>
      <c r="I286" s="376"/>
      <c r="J286" s="377"/>
      <c r="K286" s="375"/>
      <c r="L286" s="375"/>
      <c r="M286" s="376"/>
      <c r="N286" s="375"/>
    </row>
    <row r="287" spans="1:14" ht="15.75" thickTop="1" thickBot="1" x14ac:dyDescent="0.25"/>
    <row r="288" spans="1:14" s="156" customFormat="1" ht="15.75" thickTop="1" thickBot="1" x14ac:dyDescent="0.25">
      <c r="A288" s="186" t="s">
        <v>0</v>
      </c>
      <c r="B288" s="187" t="s">
        <v>142</v>
      </c>
      <c r="C288" s="188" t="s">
        <v>1</v>
      </c>
      <c r="D288" s="187" t="s">
        <v>17</v>
      </c>
      <c r="E288" s="187" t="s">
        <v>11</v>
      </c>
      <c r="F288" s="187" t="s">
        <v>18</v>
      </c>
      <c r="G288" s="187" t="s">
        <v>14</v>
      </c>
      <c r="H288" s="187" t="s">
        <v>19</v>
      </c>
      <c r="I288" s="187" t="s">
        <v>2</v>
      </c>
      <c r="J288" s="187" t="s">
        <v>181</v>
      </c>
      <c r="K288" s="187" t="s">
        <v>216</v>
      </c>
      <c r="L288" s="187" t="s">
        <v>49</v>
      </c>
      <c r="M288" s="187" t="s">
        <v>30</v>
      </c>
      <c r="N288" s="189" t="s">
        <v>82</v>
      </c>
    </row>
    <row r="289" spans="1:14" ht="15" thickBot="1" x14ac:dyDescent="0.25">
      <c r="A289" s="349" t="s">
        <v>313</v>
      </c>
      <c r="B289" s="320">
        <v>160.51</v>
      </c>
      <c r="C289" s="289" t="s">
        <v>225</v>
      </c>
      <c r="D289" s="263">
        <v>21000</v>
      </c>
      <c r="E289" s="263"/>
      <c r="F289" s="263">
        <f>D289</f>
        <v>21000</v>
      </c>
      <c r="G289" s="264"/>
      <c r="H289" s="265"/>
      <c r="I289" s="266">
        <f>D289</f>
        <v>21000</v>
      </c>
      <c r="J289" s="267"/>
      <c r="K289" s="152"/>
      <c r="L289" s="352">
        <f>E292/D292</f>
        <v>1.7100272003479837E-4</v>
      </c>
      <c r="M289" s="352">
        <f>L289*365</f>
        <v>6.241599281270141E-2</v>
      </c>
      <c r="N289" s="190"/>
    </row>
    <row r="290" spans="1:14" ht="25.5" x14ac:dyDescent="0.2">
      <c r="A290" s="350"/>
      <c r="B290" s="268">
        <v>107.42</v>
      </c>
      <c r="C290" s="290" t="s">
        <v>218</v>
      </c>
      <c r="D290" s="269">
        <v>8503.4652000000006</v>
      </c>
      <c r="E290" s="269">
        <v>3.4651999999999998</v>
      </c>
      <c r="F290" s="269">
        <f>D290+E290</f>
        <v>8506.9304000000011</v>
      </c>
      <c r="G290" s="270" t="s">
        <v>173</v>
      </c>
      <c r="H290" s="271">
        <v>9733.6200000000008</v>
      </c>
      <c r="I290" s="272">
        <v>8500</v>
      </c>
      <c r="J290" s="273">
        <f>E290/I290</f>
        <v>4.0767058823529408E-4</v>
      </c>
      <c r="K290" s="274">
        <f>(F290-I290)/(H290-I290)</f>
        <v>5.6179374523768226E-3</v>
      </c>
      <c r="L290" s="353"/>
      <c r="M290" s="353"/>
      <c r="N290" s="190" t="s">
        <v>180</v>
      </c>
    </row>
    <row r="291" spans="1:14" ht="23.25" thickBot="1" x14ac:dyDescent="0.25">
      <c r="A291" s="351"/>
      <c r="B291" s="281">
        <v>102.58</v>
      </c>
      <c r="C291" s="293" t="s">
        <v>175</v>
      </c>
      <c r="D291" s="282">
        <v>10000</v>
      </c>
      <c r="E291" s="283">
        <v>3.29</v>
      </c>
      <c r="F291" s="283">
        <f>D291+E291</f>
        <v>10003.290000000001</v>
      </c>
      <c r="G291" s="284" t="s">
        <v>126</v>
      </c>
      <c r="H291" s="283">
        <v>11196.73</v>
      </c>
      <c r="I291" s="145">
        <v>10000</v>
      </c>
      <c r="J291" s="273">
        <f t="shared" ref="J291" si="79">E291/I291</f>
        <v>3.2900000000000003E-4</v>
      </c>
      <c r="K291" s="275">
        <f t="shared" ref="K291" si="80">(F291-I291)/(H291-I291)</f>
        <v>2.7491581225513478E-3</v>
      </c>
      <c r="L291" s="354"/>
      <c r="M291" s="354"/>
      <c r="N291" s="193" t="s">
        <v>135</v>
      </c>
    </row>
    <row r="292" spans="1:14" ht="18.75" thickBot="1" x14ac:dyDescent="0.25">
      <c r="A292" s="194" t="s">
        <v>314</v>
      </c>
      <c r="B292" s="173">
        <f>SUM(B289:B291)</f>
        <v>370.51</v>
      </c>
      <c r="C292" s="37" t="s">
        <v>75</v>
      </c>
      <c r="D292" s="11">
        <f>SUM(D289:D291)</f>
        <v>39503.465199999999</v>
      </c>
      <c r="E292" s="61">
        <f>SUM(E289:E291)</f>
        <v>6.7552000000000003</v>
      </c>
      <c r="F292" s="11">
        <f>SUM(F289:F291)</f>
        <v>39510.220400000006</v>
      </c>
      <c r="G292" s="121" t="s">
        <v>154</v>
      </c>
      <c r="H292" s="66">
        <f>L289*10000</f>
        <v>1.7100272003479837</v>
      </c>
      <c r="I292" s="157">
        <f>SUM(I289:I291)</f>
        <v>39500</v>
      </c>
      <c r="J292" s="68"/>
      <c r="K292" s="68"/>
      <c r="L292" s="7" t="s">
        <v>56</v>
      </c>
      <c r="M292" s="66">
        <f>M289*10000</f>
        <v>624.15992812701404</v>
      </c>
      <c r="N292" s="195"/>
    </row>
    <row r="293" spans="1:14" ht="26.25" thickTop="1" x14ac:dyDescent="0.2">
      <c r="A293" s="346" t="s">
        <v>194</v>
      </c>
      <c r="B293" s="122" t="s">
        <v>138</v>
      </c>
      <c r="C293" s="244" t="s">
        <v>139</v>
      </c>
      <c r="D293" s="123">
        <v>1409.08</v>
      </c>
      <c r="E293" s="124">
        <v>0</v>
      </c>
      <c r="F293" s="124">
        <f>D293+E293</f>
        <v>1409.08</v>
      </c>
      <c r="G293" s="125">
        <v>42811</v>
      </c>
      <c r="H293" s="123">
        <f>F293</f>
        <v>1409.08</v>
      </c>
      <c r="I293" s="126">
        <v>1500</v>
      </c>
      <c r="J293" s="127">
        <f>(H293-I293)/I293</f>
        <v>-6.061333333333338E-2</v>
      </c>
      <c r="K293" s="127"/>
      <c r="L293" s="128"/>
      <c r="M293" s="129"/>
      <c r="N293" s="196"/>
    </row>
    <row r="294" spans="1:14" ht="25.5" x14ac:dyDescent="0.2">
      <c r="A294" s="347"/>
      <c r="B294" s="130" t="s">
        <v>138</v>
      </c>
      <c r="C294" s="243" t="s">
        <v>195</v>
      </c>
      <c r="D294" s="131">
        <v>1483.3700000000001</v>
      </c>
      <c r="E294" s="132">
        <v>0</v>
      </c>
      <c r="F294" s="132">
        <f>D294+E294</f>
        <v>1483.3700000000001</v>
      </c>
      <c r="G294" s="133">
        <v>42927</v>
      </c>
      <c r="H294" s="131">
        <f>F294</f>
        <v>1483.3700000000001</v>
      </c>
      <c r="I294" s="166">
        <v>1500</v>
      </c>
      <c r="J294" s="167">
        <f>(H294-I294)/I294</f>
        <v>-1.1086666666666588E-2</v>
      </c>
      <c r="K294" s="237" t="s">
        <v>200</v>
      </c>
      <c r="L294" s="242">
        <f>F294/1026.56</f>
        <v>1.4449910380299253</v>
      </c>
      <c r="M294" s="241" t="s">
        <v>199</v>
      </c>
      <c r="N294" s="240" t="s">
        <v>198</v>
      </c>
    </row>
    <row r="295" spans="1:14" ht="28.5" x14ac:dyDescent="0.2">
      <c r="A295" s="348"/>
      <c r="B295" s="161">
        <f>H295-I295</f>
        <v>46.500000000007276</v>
      </c>
      <c r="C295" s="277" t="s">
        <v>226</v>
      </c>
      <c r="D295" s="163">
        <v>37934.280000000006</v>
      </c>
      <c r="E295" s="162">
        <v>4.22</v>
      </c>
      <c r="F295" s="162">
        <f>D295+E295</f>
        <v>37938.500000000007</v>
      </c>
      <c r="G295" s="164" t="s">
        <v>10</v>
      </c>
      <c r="H295" s="165">
        <f>F295</f>
        <v>37938.500000000007</v>
      </c>
      <c r="I295" s="170">
        <v>37892</v>
      </c>
      <c r="J295" s="238">
        <f t="shared" ref="J295" si="81">E295/D295</f>
        <v>1.1124502692551432E-4</v>
      </c>
      <c r="K295" s="276">
        <f>(F295-I295)/I295</f>
        <v>1.2271719624197001E-3</v>
      </c>
      <c r="L295" s="174"/>
      <c r="M295" s="175"/>
      <c r="N295" s="197">
        <v>107</v>
      </c>
    </row>
    <row r="296" spans="1:14" x14ac:dyDescent="0.2">
      <c r="A296" s="198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99"/>
    </row>
    <row r="297" spans="1:14" s="156" customFormat="1" ht="16.5" customHeight="1" thickBot="1" x14ac:dyDescent="0.25">
      <c r="A297" s="200" t="s">
        <v>0</v>
      </c>
      <c r="B297" s="177" t="s">
        <v>1</v>
      </c>
      <c r="C297" s="180" t="s">
        <v>102</v>
      </c>
      <c r="D297" s="180" t="s">
        <v>2</v>
      </c>
      <c r="E297" s="180" t="s">
        <v>94</v>
      </c>
      <c r="F297" s="177" t="s">
        <v>183</v>
      </c>
      <c r="G297" s="177" t="s">
        <v>190</v>
      </c>
      <c r="H297" s="177" t="s">
        <v>188</v>
      </c>
      <c r="I297" s="179" t="s">
        <v>189</v>
      </c>
      <c r="J297" s="179" t="s">
        <v>112</v>
      </c>
      <c r="K297" s="181" t="s">
        <v>186</v>
      </c>
      <c r="L297" s="260" t="s">
        <v>220</v>
      </c>
      <c r="M297" s="178" t="s">
        <v>185</v>
      </c>
      <c r="N297" s="201" t="s">
        <v>184</v>
      </c>
    </row>
    <row r="298" spans="1:14" s="182" customFormat="1" ht="16.5" thickBot="1" x14ac:dyDescent="0.25">
      <c r="A298" s="202" t="s">
        <v>269</v>
      </c>
      <c r="B298" s="203" t="s">
        <v>58</v>
      </c>
      <c r="C298" s="204">
        <f>F292+B292</f>
        <v>39880.730400000008</v>
      </c>
      <c r="D298" s="204">
        <f>I292</f>
        <v>39500</v>
      </c>
      <c r="E298" s="205">
        <v>22</v>
      </c>
      <c r="F298" s="206">
        <f>C298-D298</f>
        <v>380.73040000000765</v>
      </c>
      <c r="G298" s="207">
        <f>F298/D298</f>
        <v>9.6387443037976618E-3</v>
      </c>
      <c r="H298" s="206">
        <f>F298/E298</f>
        <v>17.305927272727619</v>
      </c>
      <c r="I298" s="207">
        <f>G298/E298</f>
        <v>4.3812474108171192E-4</v>
      </c>
      <c r="J298" s="208">
        <f>H298*10000/D298</f>
        <v>4.3812474108171191</v>
      </c>
      <c r="K298" s="209">
        <f>B292</f>
        <v>370.51</v>
      </c>
      <c r="L298" s="209">
        <f>F298-K298</f>
        <v>10.220400000007658</v>
      </c>
      <c r="M298" s="207">
        <f>I298*365</f>
        <v>0.15991553049482485</v>
      </c>
      <c r="N298" s="210">
        <f>H298*365</f>
        <v>6316.6634545455809</v>
      </c>
    </row>
    <row r="299" spans="1:14" ht="15" thickTop="1" x14ac:dyDescent="0.2"/>
  </sheetData>
  <mergeCells count="104">
    <mergeCell ref="A280:A282"/>
    <mergeCell ref="A256:A258"/>
    <mergeCell ref="A264:A266"/>
    <mergeCell ref="L264:L266"/>
    <mergeCell ref="M264:M266"/>
    <mergeCell ref="A268:A270"/>
    <mergeCell ref="A286:B286"/>
    <mergeCell ref="A240:A242"/>
    <mergeCell ref="L240:L242"/>
    <mergeCell ref="M240:M242"/>
    <mergeCell ref="A244:A246"/>
    <mergeCell ref="A252:A254"/>
    <mergeCell ref="L252:L254"/>
    <mergeCell ref="M252:M254"/>
    <mergeCell ref="A276:A278"/>
    <mergeCell ref="L276:L278"/>
    <mergeCell ref="M276:M278"/>
    <mergeCell ref="A193:A195"/>
    <mergeCell ref="A201:A205"/>
    <mergeCell ref="L201:L205"/>
    <mergeCell ref="A228:A230"/>
    <mergeCell ref="L228:L230"/>
    <mergeCell ref="M228:M230"/>
    <mergeCell ref="A232:A234"/>
    <mergeCell ref="M201:M205"/>
    <mergeCell ref="B203:B204"/>
    <mergeCell ref="A207:A209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61:A65"/>
    <mergeCell ref="L61:L65"/>
    <mergeCell ref="M61:M65"/>
    <mergeCell ref="B63:B64"/>
    <mergeCell ref="A67:A69"/>
    <mergeCell ref="B119:B120"/>
    <mergeCell ref="A123:A125"/>
    <mergeCell ref="A131:A135"/>
    <mergeCell ref="L131:L135"/>
    <mergeCell ref="M131:M135"/>
    <mergeCell ref="B133:B134"/>
    <mergeCell ref="A117:A121"/>
    <mergeCell ref="L117:L121"/>
    <mergeCell ref="M117:M12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289:A291"/>
    <mergeCell ref="L289:L291"/>
    <mergeCell ref="M289:M291"/>
    <mergeCell ref="A293:A295"/>
    <mergeCell ref="A103:A107"/>
    <mergeCell ref="L103:L107"/>
    <mergeCell ref="M103:M107"/>
    <mergeCell ref="B105:B106"/>
    <mergeCell ref="A109:A111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215:A218"/>
    <mergeCell ref="L215:L218"/>
    <mergeCell ref="M215:M218"/>
    <mergeCell ref="A220:A2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G29" sqref="G29"/>
    </sheetView>
  </sheetViews>
  <sheetFormatPr defaultRowHeight="14.25" x14ac:dyDescent="0.2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 x14ac:dyDescent="0.2">
      <c r="A1" s="313" t="s">
        <v>290</v>
      </c>
      <c r="B1" s="306" t="s">
        <v>164</v>
      </c>
      <c r="C1" s="307">
        <v>4000</v>
      </c>
      <c r="D1" s="370" t="s">
        <v>280</v>
      </c>
      <c r="E1" s="371"/>
      <c r="F1" s="371"/>
      <c r="G1" s="371"/>
      <c r="H1" s="371"/>
      <c r="I1" s="371"/>
    </row>
    <row r="2" spans="1:9" ht="15.75" x14ac:dyDescent="0.2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 x14ac:dyDescent="0.2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 x14ac:dyDescent="0.2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 x14ac:dyDescent="0.2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 x14ac:dyDescent="0.2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 x14ac:dyDescent="0.2">
      <c r="A7" s="305" t="s">
        <v>165</v>
      </c>
      <c r="B7" s="311">
        <v>-400</v>
      </c>
      <c r="C7" s="305" t="s">
        <v>288</v>
      </c>
      <c r="D7" s="311">
        <v>-336.77</v>
      </c>
      <c r="E7" s="311">
        <v>-584.52</v>
      </c>
      <c r="F7" s="305"/>
      <c r="G7" s="305"/>
      <c r="H7" s="305"/>
      <c r="I7" s="305"/>
    </row>
    <row r="8" spans="1:9" x14ac:dyDescent="0.2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 x14ac:dyDescent="0.2">
      <c r="A9" s="310" t="s">
        <v>167</v>
      </c>
      <c r="B9" s="311">
        <v>-300</v>
      </c>
      <c r="C9" s="305" t="s">
        <v>171</v>
      </c>
      <c r="D9" s="311">
        <v>-240</v>
      </c>
      <c r="E9" s="311">
        <v>-530</v>
      </c>
      <c r="F9" s="305"/>
      <c r="G9" s="305"/>
      <c r="H9" s="305"/>
      <c r="I9" s="305"/>
    </row>
    <row r="10" spans="1:9" x14ac:dyDescent="0.2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 x14ac:dyDescent="0.2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 x14ac:dyDescent="0.2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-1714.52</v>
      </c>
      <c r="F12" s="305"/>
      <c r="G12" s="305"/>
      <c r="H12" s="305"/>
      <c r="I12" s="305"/>
    </row>
    <row r="13" spans="1:9" x14ac:dyDescent="0.2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2285.48</v>
      </c>
      <c r="F13" s="305"/>
      <c r="G13" s="305"/>
      <c r="H13" s="305"/>
      <c r="I13" s="305"/>
    </row>
    <row r="15" spans="1:9" ht="18.75" x14ac:dyDescent="0.2">
      <c r="A15" s="313" t="s">
        <v>172</v>
      </c>
      <c r="B15" s="134" t="s">
        <v>164</v>
      </c>
      <c r="C15" s="135">
        <v>8000</v>
      </c>
    </row>
    <row r="16" spans="1:9" ht="16.5" thickBot="1" x14ac:dyDescent="0.25">
      <c r="A16" s="10" t="s">
        <v>155</v>
      </c>
      <c r="B16" s="20" t="s">
        <v>156</v>
      </c>
      <c r="C16" s="35" t="s">
        <v>157</v>
      </c>
    </row>
    <row r="17" spans="1:12" x14ac:dyDescent="0.2">
      <c r="A17" t="s">
        <v>168</v>
      </c>
      <c r="B17">
        <v>4000</v>
      </c>
      <c r="C17" t="s">
        <v>171</v>
      </c>
    </row>
    <row r="20" spans="1:12" ht="18.75" x14ac:dyDescent="0.2">
      <c r="A20" s="367" t="s">
        <v>204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9"/>
    </row>
    <row r="21" spans="1:12" ht="20.25" x14ac:dyDescent="0.2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 x14ac:dyDescent="0.2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 x14ac:dyDescent="0.2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370.51</v>
      </c>
      <c r="I23" s="258">
        <f>F23-H23</f>
        <v>104.68178082191781</v>
      </c>
      <c r="J23" s="250">
        <v>6000</v>
      </c>
      <c r="K23" s="255">
        <f>H23/F23</f>
        <v>0.77970624693706936</v>
      </c>
      <c r="L23" s="254" t="s">
        <v>312</v>
      </c>
    </row>
    <row r="24" spans="1:12" ht="15" x14ac:dyDescent="0.2">
      <c r="A24" s="250">
        <v>2017</v>
      </c>
      <c r="B24" s="250">
        <v>9</v>
      </c>
      <c r="C24" s="250">
        <v>20000</v>
      </c>
      <c r="D24" s="251">
        <v>0.1</v>
      </c>
      <c r="E24" s="253">
        <f>C24*D24</f>
        <v>2000</v>
      </c>
      <c r="F24" s="253">
        <f>E24/365*G24</f>
        <v>164.38356164383561</v>
      </c>
      <c r="G24" s="250">
        <v>30</v>
      </c>
      <c r="H24" s="252">
        <v>0</v>
      </c>
      <c r="I24" s="258">
        <f>F24-H24</f>
        <v>164.38356164383561</v>
      </c>
      <c r="J24" s="250">
        <v>0</v>
      </c>
      <c r="K24" s="255">
        <f>H24/F24</f>
        <v>0</v>
      </c>
      <c r="L24" s="254" t="s">
        <v>215</v>
      </c>
    </row>
    <row r="26" spans="1:12" ht="18.75" x14ac:dyDescent="0.2">
      <c r="A26" s="367" t="s">
        <v>224</v>
      </c>
      <c r="B26" s="368"/>
      <c r="C26" s="368"/>
      <c r="D26" s="368"/>
      <c r="E26" s="368"/>
      <c r="F26" s="368"/>
      <c r="G26" s="369"/>
    </row>
    <row r="27" spans="1:12" ht="20.25" x14ac:dyDescent="0.2">
      <c r="A27" s="246" t="s">
        <v>205</v>
      </c>
      <c r="B27" s="246" t="s">
        <v>206</v>
      </c>
      <c r="C27" s="247" t="s">
        <v>207</v>
      </c>
      <c r="D27" s="248" t="s">
        <v>208</v>
      </c>
      <c r="E27" s="249" t="s">
        <v>211</v>
      </c>
      <c r="F27" s="249" t="s">
        <v>274</v>
      </c>
      <c r="G27" s="256" t="s">
        <v>212</v>
      </c>
    </row>
    <row r="28" spans="1:12" x14ac:dyDescent="0.2">
      <c r="A28" s="250">
        <v>2017</v>
      </c>
      <c r="B28" s="262" t="s">
        <v>223</v>
      </c>
      <c r="C28" s="250">
        <v>50600</v>
      </c>
      <c r="D28" s="251">
        <f>E28/C28</f>
        <v>8.5416131422924896E-2</v>
      </c>
      <c r="E28" s="253">
        <v>4322.0562499999996</v>
      </c>
      <c r="F28" s="253">
        <f>E28/365*G28</f>
        <v>473.65</v>
      </c>
      <c r="G28" s="250">
        <v>40</v>
      </c>
    </row>
    <row r="29" spans="1:12" x14ac:dyDescent="0.2">
      <c r="A29" s="250">
        <v>2017</v>
      </c>
      <c r="B29" s="262">
        <v>8</v>
      </c>
      <c r="C29" s="250">
        <v>39500</v>
      </c>
      <c r="D29" s="251">
        <f>E29/C29</f>
        <v>0.15562272727272727</v>
      </c>
      <c r="E29" s="253">
        <f>F29/G29*365</f>
        <v>6147.0977272727268</v>
      </c>
      <c r="F29" s="253">
        <v>370.51</v>
      </c>
      <c r="G29" s="250">
        <v>22</v>
      </c>
    </row>
  </sheetData>
  <mergeCells count="3">
    <mergeCell ref="A20:L20"/>
    <mergeCell ref="A26:G26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2017-08-22T09:28:59Z</dcterms:modified>
</cp:coreProperties>
</file>